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05" yWindow="690" windowWidth="16425" windowHeight="11670"/>
  </bookViews>
  <sheets>
    <sheet name="DESCRIPTION" sheetId="10" r:id="rId1"/>
    <sheet name="PORK_FIXED COST" sheetId="2" r:id="rId2"/>
    <sheet name="PORK_ENTERPRISE BUDGET" sheetId="1" r:id="rId3"/>
    <sheet name="ANALYSIS" sheetId="9" r:id="rId4"/>
  </sheets>
  <calcPr calcId="145621"/>
</workbook>
</file>

<file path=xl/calcChain.xml><?xml version="1.0" encoding="utf-8"?>
<calcChain xmlns="http://schemas.openxmlformats.org/spreadsheetml/2006/main">
  <c r="M19" i="2" l="1"/>
  <c r="M11" i="2"/>
  <c r="M12" i="2"/>
  <c r="M13" i="2"/>
  <c r="M14" i="2"/>
  <c r="M10" i="2"/>
  <c r="H20" i="1" l="1"/>
  <c r="I20" i="1" s="1"/>
  <c r="G20" i="1"/>
  <c r="H27" i="1" l="1"/>
  <c r="I27" i="1" s="1"/>
  <c r="F19" i="1"/>
  <c r="H19" i="1" s="1"/>
  <c r="I19" i="1" s="1"/>
  <c r="F17" i="1"/>
  <c r="F15" i="1"/>
  <c r="F14" i="1"/>
  <c r="F13" i="1"/>
  <c r="H13" i="1" s="1"/>
  <c r="I13" i="1" s="1"/>
  <c r="N26" i="2"/>
  <c r="K15" i="2"/>
  <c r="L20" i="2" l="1"/>
  <c r="L21" i="2"/>
  <c r="L22" i="2"/>
  <c r="L23" i="2"/>
  <c r="L19" i="2"/>
  <c r="G10" i="2"/>
  <c r="L10" i="2" s="1"/>
  <c r="H25" i="9" l="1"/>
  <c r="K25" i="9" s="1"/>
  <c r="H8" i="9"/>
  <c r="K8" i="9" s="1"/>
  <c r="E8" i="9" l="1"/>
  <c r="I8" i="9"/>
  <c r="G8" i="9"/>
  <c r="J8" i="9"/>
  <c r="F8" i="9"/>
  <c r="E25" i="9"/>
  <c r="I25" i="9"/>
  <c r="F25" i="9"/>
  <c r="J25" i="9"/>
  <c r="G25" i="9"/>
  <c r="H18" i="1" l="1"/>
  <c r="I18" i="1" s="1"/>
  <c r="H17" i="1" l="1"/>
  <c r="I17" i="1" s="1"/>
  <c r="H15" i="1"/>
  <c r="I15" i="1" s="1"/>
  <c r="M20" i="2"/>
  <c r="M21" i="2"/>
  <c r="M23" i="2"/>
  <c r="H14" i="1"/>
  <c r="H16" i="1"/>
  <c r="I16" i="1" l="1"/>
  <c r="H21" i="1"/>
  <c r="I21" i="1" s="1"/>
  <c r="I22" i="1" s="1"/>
  <c r="H22" i="1"/>
  <c r="I14" i="1"/>
  <c r="N21" i="2"/>
  <c r="N23" i="2"/>
  <c r="N20" i="2"/>
  <c r="K24" i="2" l="1"/>
  <c r="J24" i="2"/>
  <c r="J15" i="2"/>
  <c r="G11" i="2"/>
  <c r="L11" i="2" s="1"/>
  <c r="G12" i="2"/>
  <c r="L12" i="2" s="1"/>
  <c r="G13" i="2"/>
  <c r="L13" i="2" s="1"/>
  <c r="G14" i="2"/>
  <c r="L14" i="2" s="1"/>
  <c r="M22" i="2" l="1"/>
  <c r="N19" i="2" l="1"/>
  <c r="N24" i="2" s="1"/>
  <c r="N22" i="2"/>
  <c r="N14" i="2"/>
  <c r="N12" i="2"/>
  <c r="N11" i="2"/>
  <c r="N13" i="2"/>
  <c r="N10" i="2"/>
  <c r="N15" i="2" l="1"/>
  <c r="H26" i="1" s="1"/>
  <c r="I26" i="1" l="1"/>
  <c r="I28" i="1" s="1"/>
  <c r="I29" i="1" s="1"/>
  <c r="H28" i="1"/>
  <c r="H29" i="1" s="1"/>
  <c r="D29" i="9" s="1"/>
  <c r="F8" i="1"/>
  <c r="H8" i="1" s="1"/>
  <c r="I8" i="1" s="1"/>
  <c r="H9" i="1" l="1"/>
  <c r="I9" i="1"/>
  <c r="D12" i="9"/>
  <c r="H34" i="1" l="1"/>
  <c r="H33" i="1"/>
  <c r="D9" i="9"/>
  <c r="D10" i="9"/>
  <c r="D11" i="9"/>
  <c r="D13" i="9"/>
  <c r="D15" i="9"/>
  <c r="D14" i="9"/>
  <c r="I34" i="1"/>
  <c r="H35" i="1" l="1"/>
  <c r="H12" i="9"/>
  <c r="H9" i="9"/>
  <c r="I9" i="9"/>
  <c r="E9" i="9"/>
  <c r="G9" i="9"/>
  <c r="K12" i="9"/>
  <c r="G12" i="9"/>
  <c r="I12" i="9"/>
  <c r="K9" i="9"/>
  <c r="E12" i="9"/>
  <c r="E13" i="9"/>
  <c r="K13" i="9"/>
  <c r="H11" i="9"/>
  <c r="G13" i="9"/>
  <c r="J13" i="9"/>
  <c r="F9" i="9"/>
  <c r="F15" i="9"/>
  <c r="H14" i="9"/>
  <c r="J14" i="9"/>
  <c r="E10" i="9"/>
  <c r="K10" i="9"/>
  <c r="K11" i="9"/>
  <c r="H13" i="9"/>
  <c r="J11" i="9"/>
  <c r="F11" i="9"/>
  <c r="H15" i="9"/>
  <c r="J15" i="9"/>
  <c r="E14" i="9"/>
  <c r="G14" i="9"/>
  <c r="I10" i="9"/>
  <c r="K14" i="9"/>
  <c r="E11" i="9"/>
  <c r="I13" i="9"/>
  <c r="J12" i="9"/>
  <c r="F12" i="9"/>
  <c r="E15" i="9"/>
  <c r="G15" i="9"/>
  <c r="I14" i="9"/>
  <c r="G10" i="9"/>
  <c r="F10" i="9"/>
  <c r="G11" i="9"/>
  <c r="I11" i="9"/>
  <c r="J9" i="9"/>
  <c r="F13" i="9"/>
  <c r="I15" i="9"/>
  <c r="K15" i="9"/>
  <c r="F14" i="9"/>
  <c r="H10" i="9"/>
  <c r="J10" i="9"/>
  <c r="D28" i="9" l="1"/>
  <c r="D31" i="9"/>
  <c r="D32" i="9"/>
  <c r="I29" i="9"/>
  <c r="G29" i="9"/>
  <c r="D27" i="9"/>
  <c r="K29" i="9"/>
  <c r="H29" i="9"/>
  <c r="D26" i="9"/>
  <c r="E26" i="9" s="1"/>
  <c r="D30" i="9"/>
  <c r="E29" i="9"/>
  <c r="J29" i="9"/>
  <c r="F29" i="9"/>
  <c r="I33" i="1"/>
  <c r="J30" i="9" l="1"/>
  <c r="H30" i="9"/>
  <c r="F30" i="9"/>
  <c r="K30" i="9"/>
  <c r="I30" i="9"/>
  <c r="G30" i="9"/>
  <c r="E30" i="9"/>
  <c r="F32" i="9"/>
  <c r="K32" i="9"/>
  <c r="I32" i="9"/>
  <c r="G32" i="9"/>
  <c r="E32" i="9"/>
  <c r="J32" i="9"/>
  <c r="H32" i="9"/>
  <c r="H27" i="9"/>
  <c r="G27" i="9"/>
  <c r="E27" i="9"/>
  <c r="K27" i="9"/>
  <c r="J27" i="9"/>
  <c r="I27" i="9"/>
  <c r="F27" i="9"/>
  <c r="K31" i="9"/>
  <c r="E31" i="9"/>
  <c r="G31" i="9"/>
  <c r="I31" i="9"/>
  <c r="F31" i="9"/>
  <c r="H31" i="9"/>
  <c r="J31" i="9"/>
  <c r="K26" i="9"/>
  <c r="I26" i="9"/>
  <c r="H26" i="9"/>
  <c r="G26" i="9"/>
  <c r="J26" i="9"/>
  <c r="F26" i="9"/>
  <c r="K28" i="9"/>
  <c r="H28" i="9"/>
  <c r="I28" i="9"/>
  <c r="G28" i="9"/>
  <c r="E28" i="9"/>
  <c r="F28" i="9"/>
  <c r="J28" i="9"/>
  <c r="I35" i="1"/>
</calcChain>
</file>

<file path=xl/sharedStrings.xml><?xml version="1.0" encoding="utf-8"?>
<sst xmlns="http://schemas.openxmlformats.org/spreadsheetml/2006/main" count="122" uniqueCount="90">
  <si>
    <t>Item</t>
  </si>
  <si>
    <t>No. Head</t>
  </si>
  <si>
    <t>Unit</t>
  </si>
  <si>
    <t>Quantity</t>
  </si>
  <si>
    <t>Overhead</t>
  </si>
  <si>
    <t>Useful life (years)</t>
  </si>
  <si>
    <t>Equipment and Tools</t>
  </si>
  <si>
    <t>Depreciation</t>
  </si>
  <si>
    <t>Annual</t>
  </si>
  <si>
    <t>Interest</t>
  </si>
  <si>
    <t>Total Equipment and Tools</t>
  </si>
  <si>
    <t>Total Cost</t>
  </si>
  <si>
    <t>number</t>
  </si>
  <si>
    <t>Vehicle Insurance</t>
  </si>
  <si>
    <t>Overhead Charges</t>
  </si>
  <si>
    <t>No.Head</t>
  </si>
  <si>
    <t>Interest rate</t>
  </si>
  <si>
    <t>Electricity charge</t>
  </si>
  <si>
    <t>Price/Unit</t>
  </si>
  <si>
    <t>Repair &amp; Maint.</t>
  </si>
  <si>
    <t>Total Repair and Maintenance</t>
  </si>
  <si>
    <t>heads</t>
  </si>
  <si>
    <t>Quantity/head</t>
  </si>
  <si>
    <t>Total Quantity</t>
  </si>
  <si>
    <t>Fees, permits and other payments</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</si>
  <si>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</si>
  <si>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pounds</t>
  </si>
  <si>
    <t>Annual Fixed Cost Calculation</t>
  </si>
  <si>
    <t>Land rent</t>
  </si>
  <si>
    <t>Water charge</t>
  </si>
  <si>
    <t>$/unit</t>
  </si>
  <si>
    <t>Total cost</t>
  </si>
  <si>
    <t>Trade-in or cull value</t>
  </si>
  <si>
    <t>Annual insurance</t>
  </si>
  <si>
    <t>Annual fixed cost</t>
  </si>
  <si>
    <t>hours</t>
  </si>
  <si>
    <t xml:space="preserve">Sensitivity Analysis </t>
  </si>
  <si>
    <t xml:space="preserve">(Value of Production less Total Costs as Price and Yield Vary) </t>
  </si>
  <si>
    <t>Decrease</t>
  </si>
  <si>
    <t>Increase</t>
  </si>
  <si>
    <t>MINUS</t>
  </si>
  <si>
    <t>PLUS</t>
  </si>
  <si>
    <t>Breakeven Analysis</t>
  </si>
  <si>
    <t xml:space="preserve">(Yield as Total Cost and Price Vary) </t>
  </si>
  <si>
    <t>Building and fencing</t>
  </si>
  <si>
    <t>ANNUAL FIXED COST</t>
  </si>
  <si>
    <t>ANNUAL VARIABLE COST</t>
  </si>
  <si>
    <t>REVENUE</t>
  </si>
  <si>
    <t>TOTAL FIXED COST</t>
  </si>
  <si>
    <t>TOTAL VARIABLE AND FIXED COST</t>
  </si>
  <si>
    <t>RETURNS ABOVE VARIABLE COST</t>
  </si>
  <si>
    <t>Quantity/Head</t>
  </si>
  <si>
    <t>TOTAL VARIABLE COST</t>
  </si>
  <si>
    <t>NET RETURN</t>
  </si>
  <si>
    <t>Total overhead</t>
  </si>
  <si>
    <t>Yield (pounds)</t>
  </si>
  <si>
    <t>Price/pound</t>
  </si>
  <si>
    <t>Type</t>
  </si>
  <si>
    <t>Processing (slaughter, cut, wrap)</t>
  </si>
  <si>
    <t>Feeders (metal tanks cut in half)</t>
  </si>
  <si>
    <t>Storage for feed (sheeping container)</t>
  </si>
  <si>
    <t>logs and electric wire</t>
  </si>
  <si>
    <t xml:space="preserve">Fencing </t>
  </si>
  <si>
    <t>Shelter</t>
  </si>
  <si>
    <t>Watering System</t>
  </si>
  <si>
    <t>nipple, hose, fittings</t>
  </si>
  <si>
    <t>metal (40 sqft)</t>
  </si>
  <si>
    <t>Finished pigs</t>
  </si>
  <si>
    <t>Weaners</t>
  </si>
  <si>
    <t>Bedding (straw hay)</t>
  </si>
  <si>
    <t xml:space="preserve">Labour </t>
  </si>
  <si>
    <t>Feed (certified organic)</t>
  </si>
  <si>
    <t>Supplemental feed</t>
  </si>
  <si>
    <t>RETURNS ABOVE FIXED COST</t>
  </si>
  <si>
    <t>RETURNS ABOVE VARIABLE AND FIXED COST</t>
  </si>
  <si>
    <t>Farrow to Finish Pork Enterprise Budget, 20 Piglets, Southwest British Columbia</t>
  </si>
  <si>
    <t>$/20 piglets</t>
  </si>
  <si>
    <t>$/piglet</t>
  </si>
  <si>
    <t>($ per 20 piglets)</t>
  </si>
  <si>
    <t>( Yield per 20 piglets)</t>
  </si>
  <si>
    <t>Chevon Enterprise Budget, 20 Piglets, Southwest British Columbia</t>
  </si>
  <si>
    <t>Contract transportation</t>
  </si>
  <si>
    <t>Interest on working capital</t>
  </si>
  <si>
    <t>Repair and maintenance</t>
  </si>
  <si>
    <t>$/Unit</t>
  </si>
  <si>
    <t>TOTAL REVENUE</t>
  </si>
  <si>
    <t>ACKNOWLEDGMENTS</t>
  </si>
  <si>
    <t>The enterprise budgets project was generously funded by Vancouver City Savings Credit Union (Vancity).</t>
  </si>
  <si>
    <t>Support for this project does not necessarily imply Vancity's endorsement of the findings or contents here in.</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</si>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</sst>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2"/>
      <name val="Calibri"/>
      <family val="2"/>
      <scheme val="minor"/>
    </font>
    <font>
      <b/>
      <sz val="14"/>
      <name val="Calibri"/>
      <family val="2"/>
      <scheme val="minor"/>
    </font>
    <font>
      <b/>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249977111117893"/>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255">
    <xf numFmtId="0" fontId="0" fillId="0" borderId="0" xfId="0"/>
    <xf numFmtId="0" fontId="0" fillId="0" borderId="0" xfId="0" applyFont="1" applyProtection="1"/>
    <xf numFmtId="164" fontId="0" fillId="0" borderId="0" xfId="0" applyNumberFormat="1" applyFont="1" applyProtection="1"/>
    <xf numFmtId="0" fontId="0" fillId="0" borderId="0" xfId="0" applyFont="1" applyFill="1" applyBorder="1" applyProtection="1"/>
    <xf numFmtId="0" fontId="0" fillId="0" borderId="0" xfId="0" applyFont="1" applyBorder="1" applyProtection="1"/>
    <xf numFmtId="0" fontId="0" fillId="0" borderId="7" xfId="0" applyFont="1" applyBorder="1" applyAlignment="1" applyProtection="1">
      <alignment horizontal="center"/>
    </xf>
    <xf numFmtId="164" fontId="0" fillId="0" borderId="0" xfId="0" applyNumberFormat="1" applyFont="1" applyBorder="1" applyProtection="1"/>
    <xf numFmtId="1" fontId="0" fillId="3" borderId="7" xfId="0" applyNumberFormat="1" applyFont="1" applyFill="1" applyBorder="1" applyAlignment="1" applyProtection="1">
      <alignment horizontal="center"/>
    </xf>
    <xf numFmtId="0" fontId="0" fillId="2" borderId="7" xfId="0" applyFont="1" applyFill="1" applyBorder="1" applyAlignment="1" applyProtection="1">
      <alignment horizontal="center"/>
    </xf>
    <xf numFmtId="2" fontId="0" fillId="2" borderId="7" xfId="0" applyNumberFormat="1" applyFont="1" applyFill="1" applyBorder="1" applyAlignment="1" applyProtection="1">
      <alignment horizontal="center"/>
    </xf>
    <xf numFmtId="164" fontId="0" fillId="2" borderId="7" xfId="0" applyNumberFormat="1" applyFont="1" applyFill="1" applyBorder="1" applyAlignment="1" applyProtection="1">
      <alignment horizontal="center"/>
    </xf>
    <xf numFmtId="164" fontId="0" fillId="3" borderId="7" xfId="0" applyNumberFormat="1" applyFont="1" applyFill="1" applyBorder="1" applyAlignment="1" applyProtection="1">
      <alignment horizontal="center"/>
    </xf>
    <xf numFmtId="164" fontId="0" fillId="3" borderId="10" xfId="0" applyNumberFormat="1" applyFont="1" applyFill="1" applyBorder="1" applyAlignment="1" applyProtection="1">
      <alignment horizontal="center"/>
    </xf>
    <xf numFmtId="0" fontId="0" fillId="3" borderId="7" xfId="0" applyFont="1" applyFill="1" applyBorder="1" applyAlignment="1" applyProtection="1">
      <alignment horizontal="center"/>
    </xf>
    <xf numFmtId="0" fontId="0" fillId="0" borderId="7" xfId="0" applyFont="1" applyFill="1" applyBorder="1" applyAlignment="1" applyProtection="1">
      <alignment horizontal="center"/>
    </xf>
    <xf numFmtId="164" fontId="0" fillId="0" borderId="7" xfId="0" applyNumberFormat="1" applyFont="1" applyFill="1" applyBorder="1" applyAlignment="1" applyProtection="1">
      <alignment horizontal="center"/>
    </xf>
    <xf numFmtId="0" fontId="0" fillId="0" borderId="22" xfId="0" applyFont="1" applyFill="1" applyBorder="1" applyAlignment="1" applyProtection="1">
      <alignment horizontal="center"/>
    </xf>
    <xf numFmtId="0" fontId="0" fillId="0" borderId="0" xfId="0" applyFont="1" applyFill="1" applyBorder="1" applyAlignment="1" applyProtection="1">
      <alignment horizontal="center"/>
    </xf>
    <xf numFmtId="164" fontId="0" fillId="0" borderId="0" xfId="0" applyNumberFormat="1" applyFont="1" applyFill="1" applyBorder="1" applyAlignment="1" applyProtection="1">
      <alignment horizontal="center"/>
    </xf>
    <xf numFmtId="0" fontId="2" fillId="0" borderId="0" xfId="0" applyFont="1" applyProtection="1"/>
    <xf numFmtId="164" fontId="2" fillId="0" borderId="0" xfId="0" applyNumberFormat="1" applyFont="1" applyProtection="1"/>
    <xf numFmtId="0" fontId="0" fillId="0" borderId="0" xfId="0" applyFont="1" applyAlignment="1" applyProtection="1">
      <alignment horizontal="right"/>
    </xf>
    <xf numFmtId="164" fontId="0" fillId="0" borderId="0" xfId="0" applyNumberFormat="1" applyFont="1" applyAlignment="1" applyProtection="1">
      <alignment horizontal="right"/>
    </xf>
    <xf numFmtId="0" fontId="0" fillId="0" borderId="0" xfId="0" applyNumberFormat="1" applyFont="1" applyProtection="1"/>
    <xf numFmtId="0" fontId="2" fillId="0" borderId="26" xfId="0" applyFont="1" applyBorder="1" applyProtection="1"/>
    <xf numFmtId="0" fontId="2" fillId="0" borderId="16" xfId="0" applyFont="1" applyBorder="1" applyProtection="1"/>
    <xf numFmtId="0" fontId="2" fillId="0" borderId="4" xfId="0" applyFont="1" applyBorder="1" applyAlignment="1" applyProtection="1">
      <alignment horizontal="left"/>
    </xf>
    <xf numFmtId="0" fontId="2" fillId="0" borderId="0" xfId="0" applyFont="1" applyBorder="1" applyProtection="1"/>
    <xf numFmtId="164" fontId="2" fillId="0" borderId="0" xfId="0" applyNumberFormat="1" applyFont="1" applyBorder="1" applyProtection="1"/>
    <xf numFmtId="164" fontId="2" fillId="0" borderId="0" xfId="0" applyNumberFormat="1" applyFont="1" applyBorder="1" applyAlignment="1" applyProtection="1">
      <alignment horizontal="right"/>
    </xf>
    <xf numFmtId="0" fontId="2" fillId="0" borderId="5" xfId="0" applyNumberFormat="1" applyFont="1" applyBorder="1" applyProtection="1"/>
    <xf numFmtId="0" fontId="2" fillId="0" borderId="5" xfId="0" applyFont="1" applyBorder="1" applyProtection="1"/>
    <xf numFmtId="0" fontId="2" fillId="0" borderId="4" xfId="0" applyFont="1" applyBorder="1" applyProtection="1"/>
    <xf numFmtId="9" fontId="0" fillId="2" borderId="24" xfId="0" applyNumberFormat="1" applyFont="1" applyFill="1" applyBorder="1" applyProtection="1"/>
    <xf numFmtId="0" fontId="0" fillId="0" borderId="27" xfId="0" applyFont="1" applyBorder="1" applyProtection="1"/>
    <xf numFmtId="1" fontId="0" fillId="2" borderId="6" xfId="0" applyNumberFormat="1" applyFont="1" applyFill="1" applyBorder="1" applyAlignment="1" applyProtection="1">
      <alignment horizontal="center"/>
    </xf>
    <xf numFmtId="4" fontId="0" fillId="2" borderId="7" xfId="0" applyNumberFormat="1" applyFont="1" applyFill="1" applyBorder="1" applyAlignment="1" applyProtection="1">
      <alignment horizontal="center"/>
    </xf>
    <xf numFmtId="4" fontId="0" fillId="3" borderId="7" xfId="0" applyNumberFormat="1" applyFont="1" applyFill="1" applyBorder="1" applyAlignment="1" applyProtection="1">
      <alignment horizontal="center"/>
    </xf>
    <xf numFmtId="1" fontId="0" fillId="2" borderId="10" xfId="0" applyNumberFormat="1" applyFont="1" applyFill="1" applyBorder="1" applyAlignment="1" applyProtection="1">
      <alignment horizontal="center"/>
    </xf>
    <xf numFmtId="164" fontId="0" fillId="2" borderId="10" xfId="0" applyNumberFormat="1" applyFont="1" applyFill="1" applyBorder="1" applyAlignment="1" applyProtection="1">
      <alignment horizontal="center"/>
    </xf>
    <xf numFmtId="0" fontId="2" fillId="0" borderId="18" xfId="0" applyFont="1" applyBorder="1" applyAlignment="1" applyProtection="1">
      <alignment horizontal="center"/>
    </xf>
    <xf numFmtId="0" fontId="2" fillId="0" borderId="19" xfId="0" applyFont="1" applyBorder="1" applyAlignment="1" applyProtection="1">
      <alignment horizontal="center"/>
    </xf>
    <xf numFmtId="0" fontId="2" fillId="0" borderId="20" xfId="0" applyFont="1" applyBorder="1" applyAlignment="1" applyProtection="1">
      <alignment horizontal="center"/>
    </xf>
    <xf numFmtId="0" fontId="0" fillId="0" borderId="27" xfId="0" applyFont="1" applyFill="1" applyBorder="1" applyProtection="1"/>
    <xf numFmtId="4" fontId="0" fillId="2" borderId="37" xfId="0" applyNumberFormat="1" applyFont="1" applyFill="1" applyBorder="1" applyAlignment="1" applyProtection="1">
      <alignment horizontal="center"/>
    </xf>
    <xf numFmtId="4" fontId="0" fillId="3" borderId="37" xfId="0" applyNumberFormat="1" applyFont="1" applyFill="1" applyBorder="1" applyAlignment="1" applyProtection="1">
      <alignment horizontal="center"/>
    </xf>
    <xf numFmtId="0" fontId="0" fillId="0" borderId="0" xfId="0" applyFont="1" applyBorder="1" applyAlignment="1" applyProtection="1">
      <alignment horizontal="right"/>
    </xf>
    <xf numFmtId="164" fontId="0" fillId="0" borderId="0" xfId="0" applyNumberFormat="1" applyFont="1" applyBorder="1" applyAlignment="1" applyProtection="1">
      <alignment horizontal="right"/>
    </xf>
    <xf numFmtId="0" fontId="0" fillId="0" borderId="0" xfId="0" applyNumberFormat="1" applyFont="1" applyBorder="1" applyProtection="1"/>
    <xf numFmtId="2" fontId="0" fillId="0" borderId="0" xfId="0" applyNumberFormat="1" applyFont="1" applyBorder="1" applyProtection="1"/>
    <xf numFmtId="1" fontId="0" fillId="0" borderId="6" xfId="0" applyNumberFormat="1" applyFont="1" applyFill="1" applyBorder="1" applyAlignment="1" applyProtection="1">
      <alignment horizontal="center"/>
    </xf>
    <xf numFmtId="4" fontId="0" fillId="0" borderId="7" xfId="0" applyNumberFormat="1" applyFont="1" applyFill="1" applyBorder="1" applyAlignment="1" applyProtection="1">
      <alignment horizontal="center"/>
    </xf>
    <xf numFmtId="1" fontId="0" fillId="0" borderId="11" xfId="0" applyNumberFormat="1" applyFont="1" applyFill="1" applyBorder="1" applyAlignment="1" applyProtection="1">
      <alignment horizontal="center"/>
    </xf>
    <xf numFmtId="4" fontId="0" fillId="0" borderId="37" xfId="0" applyNumberFormat="1" applyFont="1" applyFill="1" applyBorder="1" applyAlignment="1" applyProtection="1">
      <alignment horizontal="center"/>
    </xf>
    <xf numFmtId="1" fontId="0" fillId="0" borderId="10" xfId="0" applyNumberFormat="1" applyFont="1" applyFill="1" applyBorder="1" applyAlignment="1" applyProtection="1">
      <alignment horizontal="center"/>
    </xf>
    <xf numFmtId="164" fontId="0" fillId="0" borderId="10" xfId="0" applyNumberFormat="1" applyFont="1" applyFill="1" applyBorder="1" applyAlignment="1" applyProtection="1">
      <alignment horizontal="center"/>
    </xf>
    <xf numFmtId="1" fontId="0" fillId="0" borderId="38" xfId="0" applyNumberFormat="1" applyFont="1" applyFill="1" applyBorder="1" applyAlignment="1" applyProtection="1">
      <alignment horizontal="center"/>
    </xf>
    <xf numFmtId="164" fontId="0" fillId="0" borderId="37" xfId="0" applyNumberFormat="1" applyFont="1" applyFill="1" applyBorder="1" applyAlignment="1" applyProtection="1">
      <alignment horizontal="center"/>
    </xf>
    <xf numFmtId="164" fontId="0" fillId="0" borderId="38" xfId="0" applyNumberFormat="1" applyFont="1" applyFill="1" applyBorder="1" applyAlignment="1" applyProtection="1">
      <alignment horizontal="center"/>
    </xf>
    <xf numFmtId="2" fontId="0" fillId="5" borderId="22" xfId="0" applyNumberFormat="1" applyFont="1" applyFill="1" applyBorder="1" applyAlignment="1" applyProtection="1">
      <alignment horizontal="center"/>
    </xf>
    <xf numFmtId="0" fontId="0" fillId="5" borderId="22" xfId="0" applyFont="1" applyFill="1" applyBorder="1" applyAlignment="1" applyProtection="1">
      <alignment horizontal="center"/>
    </xf>
    <xf numFmtId="164" fontId="2" fillId="5" borderId="22" xfId="0" applyNumberFormat="1" applyFont="1" applyFill="1" applyBorder="1" applyAlignment="1" applyProtection="1">
      <alignment horizontal="center"/>
    </xf>
    <xf numFmtId="164" fontId="2" fillId="5" borderId="25" xfId="0" applyNumberFormat="1" applyFont="1" applyFill="1" applyBorder="1" applyAlignment="1" applyProtection="1">
      <alignment horizontal="center"/>
    </xf>
    <xf numFmtId="0" fontId="2" fillId="4" borderId="34" xfId="0" applyFont="1" applyFill="1" applyBorder="1" applyProtection="1"/>
    <xf numFmtId="164" fontId="0" fillId="2" borderId="12" xfId="0" applyNumberFormat="1" applyFont="1" applyFill="1" applyBorder="1" applyAlignment="1" applyProtection="1">
      <alignment horizontal="center"/>
    </xf>
    <xf numFmtId="164" fontId="0" fillId="3" borderId="12" xfId="0" applyNumberFormat="1" applyFont="1" applyFill="1" applyBorder="1" applyAlignment="1" applyProtection="1">
      <alignment horizontal="center"/>
    </xf>
    <xf numFmtId="164" fontId="0" fillId="3" borderId="13" xfId="0" applyNumberFormat="1" applyFont="1" applyFill="1" applyBorder="1" applyAlignment="1" applyProtection="1">
      <alignment horizontal="center"/>
    </xf>
    <xf numFmtId="0" fontId="0" fillId="0" borderId="0" xfId="0" applyFont="1"/>
    <xf numFmtId="0" fontId="0" fillId="4" borderId="4" xfId="0" applyFont="1" applyFill="1" applyBorder="1"/>
    <xf numFmtId="0" fontId="0" fillId="4" borderId="0" xfId="0" applyFont="1" applyFill="1" applyBorder="1"/>
    <xf numFmtId="0" fontId="0" fillId="4" borderId="40" xfId="0" applyFont="1" applyFill="1" applyBorder="1"/>
    <xf numFmtId="0" fontId="5" fillId="0" borderId="0" xfId="0" applyFont="1" applyBorder="1"/>
    <xf numFmtId="165" fontId="10" fillId="2" borderId="36" xfId="1" applyNumberFormat="1" applyFont="1" applyFill="1" applyBorder="1" applyAlignment="1">
      <alignment horizontal="right"/>
    </xf>
    <xf numFmtId="165" fontId="10" fillId="2" borderId="7" xfId="0" applyNumberFormat="1" applyFont="1" applyFill="1" applyBorder="1" applyAlignment="1">
      <alignment horizontal="right"/>
    </xf>
    <xf numFmtId="0" fontId="10" fillId="0" borderId="0" xfId="0" applyFont="1" applyBorder="1" applyAlignment="1">
      <alignment horizontal="center"/>
    </xf>
    <xf numFmtId="165" fontId="10" fillId="2" borderId="10" xfId="0" applyNumberFormat="1" applyFont="1" applyFill="1" applyBorder="1" applyAlignment="1">
      <alignment horizontal="right"/>
    </xf>
    <xf numFmtId="0" fontId="0" fillId="4" borderId="23" xfId="0" applyFont="1" applyFill="1" applyBorder="1"/>
    <xf numFmtId="0" fontId="0" fillId="4" borderId="35" xfId="0" applyFont="1" applyFill="1" applyBorder="1"/>
    <xf numFmtId="0" fontId="0" fillId="4" borderId="44" xfId="0" applyFont="1" applyFill="1" applyBorder="1"/>
    <xf numFmtId="164" fontId="0" fillId="6" borderId="44" xfId="0" applyNumberFormat="1" applyFont="1" applyFill="1" applyBorder="1" applyAlignment="1">
      <alignment horizontal="center"/>
    </xf>
    <xf numFmtId="164" fontId="0" fillId="6" borderId="12" xfId="0" applyNumberFormat="1" applyFont="1" applyFill="1" applyBorder="1" applyAlignment="1">
      <alignment horizontal="center"/>
    </xf>
    <xf numFmtId="164" fontId="0" fillId="6" borderId="7" xfId="0" applyNumberFormat="1" applyFont="1" applyFill="1" applyBorder="1" applyAlignment="1">
      <alignment horizontal="center"/>
    </xf>
    <xf numFmtId="164" fontId="0" fillId="6" borderId="13" xfId="0" applyNumberFormat="1" applyFont="1" applyFill="1" applyBorder="1" applyAlignment="1">
      <alignment horizontal="center"/>
    </xf>
    <xf numFmtId="9" fontId="2" fillId="2" borderId="12" xfId="0" applyNumberFormat="1" applyFont="1" applyFill="1" applyBorder="1"/>
    <xf numFmtId="4" fontId="0" fillId="6" borderId="44" xfId="0" applyNumberFormat="1" applyFont="1" applyFill="1" applyBorder="1"/>
    <xf numFmtId="8" fontId="0" fillId="3" borderId="7" xfId="0" applyNumberFormat="1" applyFont="1" applyFill="1" applyBorder="1" applyAlignment="1">
      <alignment horizontal="center"/>
    </xf>
    <xf numFmtId="8" fontId="0" fillId="3" borderId="10" xfId="0" applyNumberFormat="1" applyFont="1" applyFill="1" applyBorder="1" applyAlignment="1">
      <alignment horizontal="center"/>
    </xf>
    <xf numFmtId="9" fontId="10" fillId="2" borderId="7" xfId="0" applyNumberFormat="1" applyFont="1" applyFill="1" applyBorder="1" applyAlignment="1">
      <alignment horizontal="right"/>
    </xf>
    <xf numFmtId="4" fontId="0" fillId="6" borderId="36" xfId="0" applyNumberFormat="1" applyFont="1" applyFill="1" applyBorder="1"/>
    <xf numFmtId="0" fontId="0" fillId="0" borderId="4" xfId="0" applyFont="1" applyBorder="1"/>
    <xf numFmtId="0" fontId="10" fillId="0" borderId="0" xfId="0" applyFont="1" applyBorder="1" applyAlignment="1">
      <alignment horizontal="left"/>
    </xf>
    <xf numFmtId="4" fontId="0" fillId="6" borderId="7" xfId="0" applyNumberFormat="1" applyFont="1" applyFill="1" applyBorder="1"/>
    <xf numFmtId="165" fontId="10" fillId="2" borderId="22" xfId="0" applyNumberFormat="1" applyFont="1" applyFill="1" applyBorder="1" applyAlignment="1">
      <alignment horizontal="right"/>
    </xf>
    <xf numFmtId="4" fontId="0" fillId="6" borderId="45" xfId="0" applyNumberFormat="1" applyFont="1" applyFill="1" applyBorder="1"/>
    <xf numFmtId="8" fontId="0" fillId="3" borderId="22" xfId="0" applyNumberFormat="1" applyFont="1" applyFill="1" applyBorder="1" applyAlignment="1">
      <alignment horizontal="center"/>
    </xf>
    <xf numFmtId="8" fontId="0" fillId="3" borderId="25" xfId="0" applyNumberFormat="1" applyFont="1" applyFill="1" applyBorder="1" applyAlignment="1">
      <alignment horizontal="center"/>
    </xf>
    <xf numFmtId="0" fontId="10" fillId="0" borderId="0" xfId="0" applyFont="1" applyAlignment="1">
      <alignment horizontal="center"/>
    </xf>
    <xf numFmtId="0" fontId="0" fillId="4" borderId="46" xfId="0" applyFont="1" applyFill="1" applyBorder="1"/>
    <xf numFmtId="165" fontId="2" fillId="2" borderId="7" xfId="0" applyNumberFormat="1" applyFont="1" applyFill="1" applyBorder="1"/>
    <xf numFmtId="164" fontId="0" fillId="6" borderId="44" xfId="0" applyNumberFormat="1" applyFont="1" applyFill="1" applyBorder="1"/>
    <xf numFmtId="3" fontId="0" fillId="3" borderId="7" xfId="0" applyNumberFormat="1" applyFont="1" applyFill="1" applyBorder="1" applyAlignment="1">
      <alignment horizontal="center"/>
    </xf>
    <xf numFmtId="3" fontId="0" fillId="3" borderId="10" xfId="0" applyNumberFormat="1" applyFont="1" applyFill="1" applyBorder="1" applyAlignment="1">
      <alignment horizontal="center"/>
    </xf>
    <xf numFmtId="164" fontId="0" fillId="6" borderId="36" xfId="0" applyNumberFormat="1" applyFont="1" applyFill="1" applyBorder="1"/>
    <xf numFmtId="164" fontId="0" fillId="6" borderId="7" xfId="0" applyNumberFormat="1" applyFont="1" applyFill="1" applyBorder="1"/>
    <xf numFmtId="164" fontId="0" fillId="6" borderId="45" xfId="0" applyNumberFormat="1" applyFont="1" applyFill="1" applyBorder="1"/>
    <xf numFmtId="3" fontId="0" fillId="3" borderId="22" xfId="0" applyNumberFormat="1" applyFont="1" applyFill="1" applyBorder="1" applyAlignment="1">
      <alignment horizontal="center"/>
    </xf>
    <xf numFmtId="3" fontId="0" fillId="3" borderId="25" xfId="0" applyNumberFormat="1" applyFont="1" applyFill="1" applyBorder="1" applyAlignment="1">
      <alignment horizontal="center"/>
    </xf>
    <xf numFmtId="0" fontId="0" fillId="5" borderId="47" xfId="0" applyFont="1" applyFill="1" applyBorder="1" applyAlignment="1" applyProtection="1">
      <alignment horizontal="center"/>
    </xf>
    <xf numFmtId="0" fontId="2" fillId="0" borderId="0" xfId="0" applyFont="1" applyFill="1" applyBorder="1" applyProtection="1"/>
    <xf numFmtId="0" fontId="0" fillId="0" borderId="0" xfId="0" applyFont="1" applyFill="1" applyProtection="1"/>
    <xf numFmtId="0" fontId="4" fillId="0" borderId="0" xfId="0" applyFont="1" applyFill="1" applyBorder="1" applyAlignment="1" applyProtection="1">
      <alignment horizontal="center" vertical="top" wrapText="1"/>
      <protection locked="0"/>
    </xf>
    <xf numFmtId="0" fontId="0" fillId="4" borderId="2" xfId="0" applyFont="1" applyFill="1" applyBorder="1" applyProtection="1"/>
    <xf numFmtId="0" fontId="0" fillId="4" borderId="3" xfId="0" applyFont="1" applyFill="1" applyBorder="1" applyProtection="1"/>
    <xf numFmtId="0" fontId="2" fillId="4" borderId="7" xfId="0" applyFont="1" applyFill="1" applyBorder="1" applyAlignment="1" applyProtection="1">
      <alignment horizontal="center"/>
    </xf>
    <xf numFmtId="164" fontId="2" fillId="4" borderId="7" xfId="0" applyNumberFormat="1" applyFont="1" applyFill="1" applyBorder="1" applyAlignment="1" applyProtection="1">
      <alignment horizontal="center"/>
    </xf>
    <xf numFmtId="0" fontId="2" fillId="4" borderId="12" xfId="0" applyFont="1" applyFill="1" applyBorder="1" applyAlignment="1" applyProtection="1">
      <alignment horizontal="center"/>
    </xf>
    <xf numFmtId="164" fontId="2" fillId="4" borderId="12" xfId="0" applyNumberFormat="1" applyFont="1" applyFill="1" applyBorder="1" applyAlignment="1" applyProtection="1">
      <alignment horizontal="center"/>
    </xf>
    <xf numFmtId="0" fontId="0" fillId="4" borderId="41" xfId="0" applyFont="1" applyFill="1" applyBorder="1" applyProtection="1"/>
    <xf numFmtId="0" fontId="0" fillId="4" borderId="43" xfId="0" applyFont="1" applyFill="1" applyBorder="1" applyProtection="1"/>
    <xf numFmtId="0" fontId="2" fillId="4" borderId="1" xfId="0" applyFont="1" applyFill="1" applyBorder="1" applyProtection="1"/>
    <xf numFmtId="0" fontId="0" fillId="0" borderId="6" xfId="0" applyFont="1" applyBorder="1" applyProtection="1"/>
    <xf numFmtId="4" fontId="2" fillId="3" borderId="7" xfId="0" applyNumberFormat="1" applyFont="1" applyFill="1" applyBorder="1" applyAlignment="1" applyProtection="1">
      <alignment horizontal="center"/>
    </xf>
    <xf numFmtId="0" fontId="2" fillId="5" borderId="21" xfId="0" applyFont="1" applyFill="1" applyBorder="1" applyProtection="1"/>
    <xf numFmtId="0" fontId="2" fillId="4" borderId="4" xfId="0" applyFont="1" applyFill="1" applyBorder="1" applyProtection="1"/>
    <xf numFmtId="0" fontId="2" fillId="4" borderId="13" xfId="0" applyFont="1" applyFill="1" applyBorder="1" applyAlignment="1" applyProtection="1">
      <alignment horizontal="center"/>
    </xf>
    <xf numFmtId="0" fontId="2" fillId="0" borderId="6" xfId="0" applyFont="1" applyFill="1" applyBorder="1" applyProtection="1"/>
    <xf numFmtId="0" fontId="0" fillId="0" borderId="6" xfId="0" applyFont="1" applyFill="1" applyBorder="1" applyAlignment="1" applyProtection="1">
      <alignment horizontal="left" indent="2"/>
    </xf>
    <xf numFmtId="4" fontId="0" fillId="3" borderId="10" xfId="0" applyNumberFormat="1" applyFont="1" applyFill="1" applyBorder="1" applyAlignment="1" applyProtection="1">
      <alignment horizontal="center"/>
    </xf>
    <xf numFmtId="4" fontId="2" fillId="3" borderId="10" xfId="0" applyNumberFormat="1" applyFont="1" applyFill="1" applyBorder="1" applyAlignment="1" applyProtection="1">
      <alignment horizontal="center"/>
    </xf>
    <xf numFmtId="0" fontId="2" fillId="0" borderId="21" xfId="0" applyFont="1" applyFill="1" applyBorder="1" applyProtection="1"/>
    <xf numFmtId="4" fontId="2" fillId="3" borderId="22" xfId="0" applyNumberFormat="1" applyFont="1" applyFill="1" applyBorder="1" applyAlignment="1" applyProtection="1">
      <alignment horizontal="center"/>
    </xf>
    <xf numFmtId="4" fontId="2" fillId="3" borderId="25" xfId="0" applyNumberFormat="1" applyFont="1" applyFill="1" applyBorder="1" applyAlignment="1" applyProtection="1">
      <alignment horizontal="center"/>
    </xf>
    <xf numFmtId="0" fontId="2" fillId="4" borderId="6" xfId="0" applyFont="1" applyFill="1" applyBorder="1" applyProtection="1"/>
    <xf numFmtId="0" fontId="2" fillId="4" borderId="7" xfId="0" applyFont="1" applyFill="1" applyBorder="1" applyProtection="1"/>
    <xf numFmtId="0" fontId="2" fillId="4" borderId="10" xfId="0" applyFont="1" applyFill="1" applyBorder="1" applyProtection="1"/>
    <xf numFmtId="0" fontId="0" fillId="4" borderId="2" xfId="0" applyFont="1" applyFill="1" applyBorder="1" applyAlignment="1" applyProtection="1">
      <alignment horizontal="center"/>
    </xf>
    <xf numFmtId="164" fontId="0" fillId="4" borderId="2" xfId="0" applyNumberFormat="1" applyFont="1" applyFill="1" applyBorder="1" applyAlignment="1" applyProtection="1">
      <alignment horizontal="center"/>
    </xf>
    <xf numFmtId="0" fontId="0" fillId="4" borderId="3" xfId="0" applyFont="1" applyFill="1" applyBorder="1" applyAlignment="1" applyProtection="1">
      <alignment horizontal="center"/>
    </xf>
    <xf numFmtId="0" fontId="0" fillId="4" borderId="7" xfId="0" applyFont="1" applyFill="1" applyBorder="1" applyAlignment="1" applyProtection="1">
      <alignment horizontal="center"/>
    </xf>
    <xf numFmtId="0" fontId="2" fillId="4" borderId="10" xfId="0" applyFont="1" applyFill="1" applyBorder="1" applyAlignment="1" applyProtection="1">
      <alignment horizontal="center"/>
    </xf>
    <xf numFmtId="0" fontId="0" fillId="0" borderId="37" xfId="0" applyFont="1" applyBorder="1" applyAlignment="1" applyProtection="1">
      <alignment horizontal="center"/>
    </xf>
    <xf numFmtId="0" fontId="2" fillId="5" borderId="33" xfId="0" applyFont="1" applyFill="1" applyBorder="1" applyProtection="1"/>
    <xf numFmtId="4" fontId="2" fillId="5" borderId="47" xfId="0" applyNumberFormat="1" applyFont="1" applyFill="1" applyBorder="1" applyAlignment="1" applyProtection="1">
      <alignment horizontal="center"/>
    </xf>
    <xf numFmtId="4" fontId="2" fillId="5" borderId="48" xfId="0" applyNumberFormat="1" applyFont="1" applyFill="1" applyBorder="1" applyAlignment="1" applyProtection="1">
      <alignment horizontal="center"/>
    </xf>
    <xf numFmtId="0" fontId="2" fillId="5" borderId="30" xfId="0" applyFont="1" applyFill="1" applyBorder="1" applyProtection="1"/>
    <xf numFmtId="0" fontId="0" fillId="5" borderId="31" xfId="0" applyFont="1" applyFill="1" applyBorder="1" applyAlignment="1" applyProtection="1">
      <alignment horizontal="center"/>
    </xf>
    <xf numFmtId="4" fontId="2" fillId="5" borderId="31" xfId="0" applyNumberFormat="1" applyFont="1" applyFill="1" applyBorder="1" applyAlignment="1" applyProtection="1">
      <alignment horizontal="center"/>
    </xf>
    <xf numFmtId="4" fontId="2" fillId="5" borderId="32" xfId="0" applyNumberFormat="1" applyFont="1" applyFill="1" applyBorder="1" applyAlignment="1" applyProtection="1">
      <alignment horizontal="center"/>
    </xf>
    <xf numFmtId="0" fontId="6" fillId="4" borderId="24" xfId="0" applyFont="1" applyFill="1" applyBorder="1" applyAlignment="1" applyProtection="1">
      <alignment wrapText="1"/>
    </xf>
    <xf numFmtId="0" fontId="6" fillId="4" borderId="19"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164" fontId="6" fillId="4" borderId="24" xfId="0" applyNumberFormat="1" applyFont="1" applyFill="1" applyBorder="1" applyAlignment="1" applyProtection="1">
      <alignment horizontal="center" vertical="center" wrapText="1"/>
    </xf>
    <xf numFmtId="0" fontId="6" fillId="4" borderId="24" xfId="0" applyNumberFormat="1" applyFont="1" applyFill="1" applyBorder="1" applyAlignment="1" applyProtection="1">
      <alignment horizontal="center" vertical="center" wrapText="1"/>
    </xf>
    <xf numFmtId="1" fontId="0" fillId="4" borderId="14" xfId="0" applyNumberFormat="1" applyFont="1" applyFill="1" applyBorder="1" applyAlignment="1" applyProtection="1">
      <alignment horizontal="center"/>
    </xf>
    <xf numFmtId="0" fontId="0" fillId="4" borderId="28" xfId="0" applyFont="1" applyFill="1" applyBorder="1" applyAlignment="1" applyProtection="1">
      <alignment horizontal="center"/>
    </xf>
    <xf numFmtId="164" fontId="0" fillId="4" borderId="28" xfId="0" applyNumberFormat="1" applyFont="1" applyFill="1" applyBorder="1" applyAlignment="1" applyProtection="1">
      <alignment horizontal="center"/>
    </xf>
    <xf numFmtId="0" fontId="0" fillId="4" borderId="29" xfId="0" applyNumberFormat="1" applyFont="1" applyFill="1" applyBorder="1" applyAlignment="1" applyProtection="1">
      <alignment horizontal="center"/>
    </xf>
    <xf numFmtId="0" fontId="0" fillId="4" borderId="29" xfId="0" applyFont="1" applyFill="1" applyBorder="1" applyAlignment="1" applyProtection="1">
      <alignment horizontal="center"/>
    </xf>
    <xf numFmtId="0" fontId="0" fillId="4" borderId="14" xfId="0" applyFont="1" applyFill="1" applyBorder="1" applyAlignment="1" applyProtection="1">
      <alignment horizontal="center"/>
    </xf>
    <xf numFmtId="1" fontId="2" fillId="5" borderId="21" xfId="0" applyNumberFormat="1" applyFont="1" applyFill="1" applyBorder="1" applyAlignment="1" applyProtection="1">
      <alignment horizontal="center"/>
    </xf>
    <xf numFmtId="0" fontId="2" fillId="5" borderId="25" xfId="0" applyNumberFormat="1" applyFont="1" applyFill="1" applyBorder="1" applyAlignment="1" applyProtection="1">
      <alignment horizontal="center"/>
    </xf>
    <xf numFmtId="164" fontId="2" fillId="5" borderId="21" xfId="0" applyNumberFormat="1" applyFont="1" applyFill="1" applyBorder="1" applyAlignment="1" applyProtection="1">
      <alignment horizontal="center"/>
    </xf>
    <xf numFmtId="6" fontId="0" fillId="4" borderId="28" xfId="0" applyNumberFormat="1" applyFont="1" applyFill="1" applyBorder="1" applyAlignment="1" applyProtection="1">
      <alignment horizontal="center"/>
    </xf>
    <xf numFmtId="2" fontId="0" fillId="4" borderId="28" xfId="0" applyNumberFormat="1" applyFont="1" applyFill="1" applyBorder="1" applyAlignment="1" applyProtection="1">
      <alignment horizontal="center"/>
    </xf>
    <xf numFmtId="0" fontId="2" fillId="5" borderId="22" xfId="0" applyFont="1" applyFill="1" applyBorder="1" applyAlignment="1" applyProtection="1">
      <alignment horizontal="center"/>
    </xf>
    <xf numFmtId="1" fontId="0" fillId="5" borderId="21" xfId="0" applyNumberFormat="1" applyFont="1" applyFill="1" applyBorder="1" applyAlignment="1" applyProtection="1">
      <alignment horizontal="center"/>
    </xf>
    <xf numFmtId="164" fontId="0" fillId="5" borderId="22" xfId="0" applyNumberFormat="1" applyFont="1" applyFill="1" applyBorder="1" applyAlignment="1" applyProtection="1">
      <alignment horizontal="center"/>
    </xf>
    <xf numFmtId="1" fontId="0" fillId="5" borderId="25" xfId="0" applyNumberFormat="1" applyFont="1" applyFill="1" applyBorder="1" applyAlignment="1" applyProtection="1">
      <alignment horizontal="center"/>
    </xf>
    <xf numFmtId="164" fontId="0" fillId="5" borderId="21" xfId="0" applyNumberFormat="1" applyFont="1" applyFill="1" applyBorder="1" applyAlignment="1" applyProtection="1">
      <alignment horizontal="center"/>
    </xf>
    <xf numFmtId="1" fontId="0" fillId="0" borderId="9" xfId="0" applyNumberFormat="1" applyFont="1" applyFill="1" applyBorder="1" applyAlignment="1" applyProtection="1">
      <alignment horizontal="center"/>
    </xf>
    <xf numFmtId="4" fontId="0" fillId="0" borderId="12" xfId="0" applyNumberFormat="1" applyFont="1" applyFill="1" applyBorder="1" applyAlignment="1" applyProtection="1">
      <alignment horizontal="center"/>
    </xf>
    <xf numFmtId="4" fontId="0" fillId="3" borderId="12" xfId="0" applyNumberFormat="1" applyFont="1" applyFill="1" applyBorder="1" applyAlignment="1" applyProtection="1">
      <alignment horizontal="center"/>
    </xf>
    <xf numFmtId="1" fontId="0" fillId="0" borderId="13" xfId="0" applyNumberFormat="1" applyFont="1" applyFill="1" applyBorder="1" applyAlignment="1" applyProtection="1">
      <alignment horizontal="center"/>
    </xf>
    <xf numFmtId="164" fontId="0" fillId="0" borderId="12" xfId="0" applyNumberFormat="1" applyFont="1" applyFill="1" applyBorder="1" applyAlignment="1" applyProtection="1">
      <alignment horizontal="center"/>
    </xf>
    <xf numFmtId="164" fontId="0" fillId="0" borderId="13" xfId="0" applyNumberFormat="1" applyFont="1" applyFill="1" applyBorder="1" applyAlignment="1" applyProtection="1">
      <alignment horizontal="center"/>
    </xf>
    <xf numFmtId="164" fontId="0" fillId="3" borderId="9" xfId="0" applyNumberFormat="1" applyFont="1" applyFill="1" applyBorder="1" applyAlignment="1" applyProtection="1">
      <alignment horizontal="center"/>
    </xf>
    <xf numFmtId="0" fontId="2" fillId="4" borderId="49" xfId="0" applyFont="1" applyFill="1" applyBorder="1" applyProtection="1"/>
    <xf numFmtId="1" fontId="0" fillId="2" borderId="9" xfId="0" applyNumberFormat="1" applyFont="1" applyFill="1" applyBorder="1" applyAlignment="1" applyProtection="1">
      <alignment horizontal="center"/>
    </xf>
    <xf numFmtId="4" fontId="0" fillId="2" borderId="12" xfId="0" applyNumberFormat="1" applyFont="1" applyFill="1" applyBorder="1" applyAlignment="1" applyProtection="1">
      <alignment horizontal="center"/>
    </xf>
    <xf numFmtId="1" fontId="0" fillId="2" borderId="13" xfId="0" applyNumberFormat="1" applyFont="1" applyFill="1" applyBorder="1" applyAlignment="1" applyProtection="1">
      <alignment horizontal="center"/>
    </xf>
    <xf numFmtId="164" fontId="0" fillId="2" borderId="13" xfId="0" applyNumberFormat="1" applyFont="1" applyFill="1" applyBorder="1" applyAlignment="1" applyProtection="1">
      <alignment horizontal="center"/>
    </xf>
    <xf numFmtId="0" fontId="2" fillId="5" borderId="24" xfId="0" applyFont="1" applyFill="1" applyBorder="1" applyProtection="1"/>
    <xf numFmtId="4" fontId="0" fillId="5" borderId="18" xfId="0" applyNumberFormat="1" applyFont="1" applyFill="1" applyBorder="1" applyAlignment="1" applyProtection="1">
      <alignment horizontal="center"/>
    </xf>
    <xf numFmtId="4" fontId="0" fillId="5" borderId="19" xfId="0" applyNumberFormat="1" applyFont="1" applyFill="1" applyBorder="1" applyAlignment="1" applyProtection="1">
      <alignment horizontal="center"/>
    </xf>
    <xf numFmtId="4" fontId="0" fillId="5" borderId="20" xfId="0" applyNumberFormat="1" applyFont="1" applyFill="1" applyBorder="1" applyAlignment="1" applyProtection="1">
      <alignment horizontal="center"/>
    </xf>
    <xf numFmtId="0" fontId="0" fillId="5" borderId="19" xfId="0" applyFont="1" applyFill="1" applyBorder="1" applyProtection="1"/>
    <xf numFmtId="164" fontId="0" fillId="5" borderId="32" xfId="0" applyNumberFormat="1" applyFont="1" applyFill="1" applyBorder="1" applyAlignment="1" applyProtection="1">
      <alignment horizontal="center"/>
    </xf>
    <xf numFmtId="164" fontId="0" fillId="5" borderId="30" xfId="0" applyNumberFormat="1" applyFont="1" applyFill="1" applyBorder="1" applyAlignment="1" applyProtection="1">
      <alignment horizontal="center"/>
    </xf>
    <xf numFmtId="164" fontId="0" fillId="5" borderId="31" xfId="0" applyNumberFormat="1" applyFont="1" applyFill="1" applyBorder="1" applyAlignment="1" applyProtection="1">
      <alignment horizontal="center"/>
    </xf>
    <xf numFmtId="164" fontId="2" fillId="5" borderId="32" xfId="0" applyNumberFormat="1" applyFont="1" applyFill="1" applyBorder="1" applyAlignment="1" applyProtection="1">
      <alignment horizontal="center"/>
    </xf>
    <xf numFmtId="164" fontId="0" fillId="3" borderId="37" xfId="0" applyNumberFormat="1" applyFont="1" applyFill="1" applyBorder="1" applyAlignment="1" applyProtection="1">
      <alignment horizontal="center"/>
    </xf>
    <xf numFmtId="164" fontId="0" fillId="3" borderId="38" xfId="0" applyNumberFormat="1" applyFont="1" applyFill="1" applyBorder="1" applyAlignment="1" applyProtection="1">
      <alignment horizontal="center"/>
    </xf>
    <xf numFmtId="0" fontId="2" fillId="5" borderId="50" xfId="0" applyFont="1" applyFill="1" applyBorder="1" applyProtection="1"/>
    <xf numFmtId="0" fontId="0" fillId="5" borderId="51" xfId="0" applyFont="1" applyFill="1" applyBorder="1" applyProtection="1"/>
    <xf numFmtId="0" fontId="6" fillId="4" borderId="18" xfId="0" applyFont="1" applyFill="1" applyBorder="1" applyAlignment="1" applyProtection="1">
      <alignment wrapText="1"/>
    </xf>
    <xf numFmtId="0" fontId="2" fillId="0" borderId="15" xfId="0" applyFont="1" applyBorder="1" applyProtection="1"/>
    <xf numFmtId="0" fontId="0" fillId="0" borderId="4" xfId="0" applyFont="1" applyBorder="1" applyProtection="1"/>
    <xf numFmtId="0" fontId="2" fillId="5" borderId="52" xfId="0" applyFont="1" applyFill="1" applyBorder="1" applyProtection="1"/>
    <xf numFmtId="0" fontId="0" fillId="0" borderId="4" xfId="0" applyFont="1" applyFill="1" applyBorder="1" applyProtection="1"/>
    <xf numFmtId="0" fontId="2" fillId="5" borderId="18" xfId="0" applyFont="1" applyFill="1" applyBorder="1" applyProtection="1"/>
    <xf numFmtId="0" fontId="0" fillId="0" borderId="5" xfId="0" applyFont="1" applyBorder="1" applyProtection="1"/>
    <xf numFmtId="0" fontId="2" fillId="5" borderId="53" xfId="0" applyFont="1" applyFill="1" applyBorder="1" applyProtection="1"/>
    <xf numFmtId="4" fontId="0" fillId="5" borderId="20" xfId="0" applyNumberFormat="1" applyFont="1" applyFill="1" applyBorder="1" applyAlignment="1" applyProtection="1">
      <alignment horizontal="left"/>
    </xf>
    <xf numFmtId="0" fontId="2" fillId="0" borderId="24" xfId="0" applyFont="1" applyBorder="1" applyAlignment="1" applyProtection="1">
      <alignment horizontal="center"/>
    </xf>
    <xf numFmtId="0" fontId="2" fillId="0" borderId="27" xfId="0" applyFont="1" applyBorder="1" applyProtection="1"/>
    <xf numFmtId="0" fontId="0" fillId="0" borderId="11" xfId="0" applyFont="1" applyFill="1" applyBorder="1" applyAlignment="1" applyProtection="1">
      <alignment horizontal="left" indent="2"/>
    </xf>
    <xf numFmtId="0" fontId="0" fillId="3" borderId="37" xfId="0" applyFont="1" applyFill="1" applyBorder="1" applyAlignment="1" applyProtection="1">
      <alignment horizontal="center"/>
    </xf>
    <xf numFmtId="0" fontId="0" fillId="2" borderId="37" xfId="0" applyFont="1" applyFill="1" applyBorder="1" applyAlignment="1" applyProtection="1">
      <alignment horizontal="center"/>
    </xf>
    <xf numFmtId="4" fontId="0" fillId="3" borderId="54" xfId="0" applyNumberFormat="1" applyFont="1" applyFill="1" applyBorder="1" applyAlignment="1" applyProtection="1">
      <alignment horizontal="center"/>
    </xf>
    <xf numFmtId="4" fontId="0" fillId="5" borderId="22" xfId="0" applyNumberFormat="1" applyFont="1" applyFill="1" applyBorder="1" applyAlignment="1" applyProtection="1">
      <alignment horizontal="center"/>
    </xf>
    <xf numFmtId="4" fontId="2" fillId="5" borderId="22" xfId="0" applyNumberFormat="1" applyFont="1" applyFill="1" applyBorder="1" applyAlignment="1" applyProtection="1">
      <alignment horizontal="center"/>
    </xf>
    <xf numFmtId="4" fontId="2" fillId="5" borderId="25" xfId="0" applyNumberFormat="1" applyFont="1" applyFill="1" applyBorder="1" applyAlignment="1" applyProtection="1">
      <alignment horizontal="center"/>
    </xf>
    <xf numFmtId="0" fontId="0" fillId="0" borderId="6" xfId="0" applyFont="1" applyBorder="1" applyAlignment="1" applyProtection="1">
      <alignment horizontal="left"/>
    </xf>
    <xf numFmtId="0" fontId="0" fillId="0" borderId="11" xfId="0" applyFont="1" applyBorder="1" applyProtection="1"/>
    <xf numFmtId="0" fontId="6" fillId="0" borderId="0" xfId="0" applyFont="1" applyAlignment="1">
      <alignment horizontal="left" vertical="center"/>
    </xf>
    <xf numFmtId="0" fontId="0" fillId="0" borderId="0" xfId="0" applyAlignment="1">
      <alignment wrapText="1"/>
    </xf>
    <xf numFmtId="0" fontId="3" fillId="4" borderId="18" xfId="0" quotePrefix="1" applyFont="1" applyFill="1" applyBorder="1" applyAlignment="1">
      <alignment horizontal="center"/>
    </xf>
    <xf numFmtId="0" fontId="3" fillId="4" borderId="19" xfId="0" quotePrefix="1" applyFont="1" applyFill="1" applyBorder="1" applyAlignment="1">
      <alignment horizontal="center"/>
    </xf>
    <xf numFmtId="0" fontId="3" fillId="4" borderId="20" xfId="0" quotePrefix="1" applyFont="1" applyFill="1" applyBorder="1" applyAlignment="1">
      <alignment horizontal="center"/>
    </xf>
    <xf numFmtId="0" fontId="7" fillId="4" borderId="18" xfId="0" applyFont="1" applyFill="1" applyBorder="1" applyAlignment="1" applyProtection="1">
      <alignment horizontal="center" wrapText="1"/>
      <protection locked="0"/>
    </xf>
    <xf numFmtId="0" fontId="7" fillId="4" borderId="19" xfId="0" applyFont="1" applyFill="1" applyBorder="1" applyAlignment="1" applyProtection="1">
      <alignment horizontal="center" wrapText="1"/>
      <protection locked="0"/>
    </xf>
    <xf numFmtId="0" fontId="7" fillId="4" borderId="20" xfId="0" applyFont="1" applyFill="1" applyBorder="1" applyAlignment="1" applyProtection="1">
      <alignment horizontal="center" wrapText="1"/>
      <protection locked="0"/>
    </xf>
    <xf numFmtId="0" fontId="9" fillId="4" borderId="18"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2" fillId="0" borderId="0" xfId="0" applyFont="1" applyBorder="1" applyProtection="1"/>
    <xf numFmtId="0" fontId="3" fillId="4" borderId="19" xfId="0" applyFont="1" applyFill="1" applyBorder="1" applyAlignment="1">
      <alignment horizontal="center"/>
    </xf>
    <xf numFmtId="0" fontId="3" fillId="4" borderId="20" xfId="0" applyFont="1" applyFill="1" applyBorder="1" applyAlignment="1">
      <alignment horizontal="center"/>
    </xf>
    <xf numFmtId="0" fontId="4" fillId="4" borderId="18" xfId="0" applyFont="1" applyFill="1" applyBorder="1" applyAlignment="1" applyProtection="1">
      <alignment horizontal="center" vertical="top" wrapText="1"/>
      <protection locked="0"/>
    </xf>
    <xf numFmtId="0" fontId="4" fillId="4" borderId="19" xfId="0" applyFont="1" applyFill="1" applyBorder="1" applyAlignment="1" applyProtection="1">
      <alignment horizontal="center" vertical="top" wrapText="1"/>
      <protection locked="0"/>
    </xf>
    <xf numFmtId="0" fontId="4" fillId="4" borderId="20" xfId="0" applyFont="1" applyFill="1" applyBorder="1" applyAlignment="1" applyProtection="1">
      <alignment horizontal="center" vertical="top" wrapText="1"/>
      <protection locked="0"/>
    </xf>
    <xf numFmtId="0" fontId="2" fillId="4" borderId="1" xfId="0" applyFont="1" applyFill="1" applyBorder="1" applyProtection="1"/>
    <xf numFmtId="0" fontId="2" fillId="4" borderId="2" xfId="0" applyFont="1" applyFill="1" applyBorder="1" applyProtection="1"/>
    <xf numFmtId="0" fontId="2" fillId="4" borderId="3" xfId="0" applyFont="1" applyFill="1" applyBorder="1" applyProtection="1"/>
    <xf numFmtId="0" fontId="3" fillId="4" borderId="18" xfId="0" applyFont="1" applyFill="1" applyBorder="1" applyAlignment="1">
      <alignment horizontal="center"/>
    </xf>
    <xf numFmtId="0" fontId="3" fillId="4" borderId="18" xfId="0" applyFont="1" applyFill="1" applyBorder="1" applyAlignment="1" applyProtection="1">
      <alignment horizontal="center" wrapText="1"/>
      <protection locked="0"/>
    </xf>
    <xf numFmtId="0" fontId="3" fillId="4" borderId="19" xfId="0" applyFont="1" applyFill="1" applyBorder="1" applyAlignment="1" applyProtection="1">
      <alignment horizontal="center" wrapText="1"/>
      <protection locked="0"/>
    </xf>
    <xf numFmtId="0" fontId="3" fillId="4" borderId="20" xfId="0" applyFont="1" applyFill="1" applyBorder="1" applyAlignment="1" applyProtection="1">
      <alignment horizontal="center" wrapText="1"/>
      <protection locked="0"/>
    </xf>
    <xf numFmtId="0" fontId="6" fillId="4" borderId="18" xfId="0" applyFont="1" applyFill="1" applyBorder="1" applyAlignment="1">
      <alignment horizontal="center"/>
    </xf>
    <xf numFmtId="0" fontId="6" fillId="4" borderId="19" xfId="0" applyFont="1" applyFill="1" applyBorder="1" applyAlignment="1">
      <alignment horizontal="center"/>
    </xf>
    <xf numFmtId="0" fontId="6" fillId="4" borderId="20"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5" fillId="4" borderId="39" xfId="0" applyFont="1" applyFill="1" applyBorder="1" applyAlignment="1">
      <alignment horizontal="center"/>
    </xf>
    <xf numFmtId="0" fontId="5" fillId="4" borderId="41" xfId="0" applyFont="1" applyFill="1" applyBorder="1" applyAlignment="1">
      <alignment horizontal="center"/>
    </xf>
    <xf numFmtId="0" fontId="5" fillId="4" borderId="42" xfId="0" applyFont="1" applyFill="1" applyBorder="1" applyAlignment="1">
      <alignment horizontal="center"/>
    </xf>
    <xf numFmtId="0" fontId="5" fillId="4" borderId="43" xfId="0" applyFont="1" applyFill="1" applyBorder="1" applyAlignment="1">
      <alignment horizontal="center"/>
    </xf>
    <xf numFmtId="0" fontId="0" fillId="7" borderId="11" xfId="0" applyFont="1" applyFill="1" applyBorder="1" applyAlignment="1">
      <alignment horizontal="center" textRotation="90"/>
    </xf>
    <xf numFmtId="0" fontId="0" fillId="7" borderId="8" xfId="0" applyFont="1" applyFill="1" applyBorder="1" applyAlignment="1">
      <alignment horizontal="center" textRotation="90"/>
    </xf>
    <xf numFmtId="0" fontId="0" fillId="7" borderId="9" xfId="0" applyFont="1" applyFill="1" applyBorder="1" applyAlignment="1">
      <alignment horizontal="center" textRotation="90"/>
    </xf>
    <xf numFmtId="0" fontId="0" fillId="7" borderId="33" xfId="0" applyFont="1" applyFill="1" applyBorder="1" applyAlignment="1">
      <alignment horizontal="center" textRotation="90"/>
    </xf>
    <xf numFmtId="0" fontId="0" fillId="7" borderId="11" xfId="0" applyFont="1" applyFill="1" applyBorder="1" applyAlignment="1">
      <alignment horizontal="center" textRotation="90" wrapText="1"/>
    </xf>
    <xf numFmtId="0" fontId="0" fillId="7" borderId="8" xfId="0" applyFont="1" applyFill="1" applyBorder="1" applyAlignment="1">
      <alignment horizontal="center" textRotation="90" wrapText="1"/>
    </xf>
    <xf numFmtId="0" fontId="0" fillId="7" borderId="9" xfId="0" applyFont="1" applyFill="1" applyBorder="1" applyAlignment="1">
      <alignment horizontal="center" textRotation="90" wrapText="1"/>
    </xf>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6600824</xdr:colOff>
      <xdr:row>53</xdr:row>
      <xdr:rowOff>155574</xdr:rowOff>
    </xdr:from>
    <xdr:to>
      <xdr:col>1</xdr:col>
      <xdr:colOff>590550</xdr:colOff>
      <xdr:row>56</xdr:row>
      <xdr:rowOff>95249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0824" y="11976099"/>
          <a:ext cx="1381126" cy="511175"/>
        </a:xfrm>
        <a:prstGeom prst="rect">
          <a:avLst/>
        </a:prstGeom>
      </xdr:spPr>
    </xdr:pic>
    <xdr:clientData/>
  </xdr:twoCellAnchor>
  <xdr:twoCellAnchor editAs="oneCell">
    <xdr:from>
      <xdr:col>0</xdr:col>
      <xdr:colOff>0</xdr:colOff>
      <xdr:row>18</xdr:row>
      <xdr:rowOff>0</xdr:rowOff>
    </xdr:from>
    <xdr:to>
      <xdr:col>1</xdr:col>
      <xdr:colOff>170505</xdr:colOff>
      <xdr:row>43</xdr:row>
      <xdr:rowOff>27977</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4000500"/>
          <a:ext cx="7561905" cy="4790477"/>
        </a:xfrm>
        <a:prstGeom prst="rect">
          <a:avLst/>
        </a:prstGeom>
      </xdr:spPr>
    </xdr:pic>
    <xdr:clientData/>
  </xdr:twoCellAnchor>
  <xdr:twoCellAnchor>
    <xdr:from>
      <xdr:col>0</xdr:col>
      <xdr:colOff>0</xdr:colOff>
      <xdr:row>0</xdr:row>
      <xdr:rowOff>0</xdr:rowOff>
    </xdr:from>
    <xdr:to>
      <xdr:col>0</xdr:col>
      <xdr:colOff>7372350</xdr:colOff>
      <xdr:row>15</xdr:row>
      <xdr:rowOff>57150</xdr:rowOff>
    </xdr:to>
    <xdr:grpSp>
      <xdr:nvGrpSpPr>
        <xdr:cNvPr id="5" name="Group 4"/>
        <xdr:cNvGrpSpPr/>
      </xdr:nvGrpSpPr>
      <xdr:grpSpPr>
        <a:xfrm>
          <a:off x="0" y="0"/>
          <a:ext cx="7372350" cy="2914650"/>
          <a:chOff x="0" y="0"/>
          <a:chExt cx="6659245" cy="2331085"/>
        </a:xfrm>
      </xdr:grpSpPr>
      <xdr:grpSp>
        <xdr:nvGrpSpPr>
          <xdr:cNvPr id="6" name="Group 5"/>
          <xdr:cNvGrpSpPr/>
        </xdr:nvGrpSpPr>
        <xdr:grpSpPr>
          <a:xfrm>
            <a:off x="0" y="0"/>
            <a:ext cx="6659245" cy="2331085"/>
            <a:chOff x="16778" y="0"/>
            <a:chExt cx="6291728" cy="2331697"/>
          </a:xfrm>
        </xdr:grpSpPr>
        <xdr:sp macro="" textlink="">
          <xdr:nvSpPr>
            <xdr:cNvPr id="8" name="Rectangle 7"/>
            <xdr:cNvSpPr/>
          </xdr:nvSpPr>
          <xdr:spPr>
            <a:xfrm>
              <a:off x="16778" y="0"/>
              <a:ext cx="6275306" cy="1191895"/>
            </a:xfrm>
            <a:prstGeom prst="rect">
              <a:avLst/>
            </a:prstGeom>
            <a:solidFill>
              <a:schemeClr val="accent2">
                <a:lumMod val="60000"/>
                <a:lumOff val="40000"/>
              </a:schemeClr>
            </a:solidFill>
            <a:ln>
              <a:solidFill>
                <a:schemeClr val="accent2">
                  <a:lumMod val="60000"/>
                  <a:lumOff val="4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 name="Rectangle 8"/>
            <xdr:cNvSpPr/>
          </xdr:nvSpPr>
          <xdr:spPr>
            <a:xfrm>
              <a:off x="16778" y="1191237"/>
              <a:ext cx="6280150" cy="1140460"/>
            </a:xfrm>
            <a:prstGeom prst="rect">
              <a:avLst/>
            </a:prstGeom>
            <a:solidFill>
              <a:schemeClr val="bg1"/>
            </a:solidFill>
            <a:ln w="1905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 name="Text Box 2"/>
            <xdr:cNvSpPr txBox="1">
              <a:spLocks noChangeArrowheads="1"/>
            </xdr:cNvSpPr>
          </xdr:nvSpPr>
          <xdr:spPr bwMode="auto">
            <a:xfrm>
              <a:off x="2139193" y="0"/>
              <a:ext cx="4169313" cy="1193800"/>
            </a:xfrm>
            <a:prstGeom prst="rect">
              <a:avLst/>
            </a:prstGeom>
            <a:noFill/>
            <a:ln w="9525">
              <a:noFill/>
              <a:miter lim="800000"/>
              <a:headEnd/>
              <a:tailEnd/>
            </a:ln>
          </xdr:spPr>
          <xdr:txBody>
            <a:bodyPr rot="0" vert="horz" wrap="square" lIns="91440" tIns="45720" rIns="91440" bIns="45720" anchor="ctr" anchorCtr="0">
              <a:noAutofit/>
            </a:bodyPr>
            <a:lstStyle/>
            <a:p>
              <a:pPr marL="0" marR="0" algn="r">
                <a:lnSpc>
                  <a:spcPct val="115000"/>
                </a:lnSpc>
                <a:spcBef>
                  <a:spcPts val="0"/>
                </a:spcBef>
                <a:spcAft>
                  <a:spcPts val="0"/>
                </a:spcAft>
                <a:tabLst>
                  <a:tab pos="2114550" algn="l"/>
                </a:tabLst>
              </a:pPr>
              <a:r>
                <a:rPr lang="en-US" sz="2000">
                  <a:effectLst/>
                  <a:latin typeface="Calibri"/>
                  <a:ea typeface="Calibri"/>
                  <a:cs typeface="Times New Roman"/>
                </a:rPr>
                <a:t>Southwest British Columbia</a:t>
              </a:r>
              <a:r>
                <a:rPr lang="en-US" sz="2000" b="1">
                  <a:effectLst/>
                  <a:latin typeface="Calibri"/>
                  <a:ea typeface="Calibri"/>
                  <a:cs typeface="Times New Roman"/>
                </a:rPr>
                <a:t> </a:t>
              </a:r>
              <a:endParaRPr lang="en-US" sz="1100">
                <a:effectLst/>
                <a:latin typeface="Calibri"/>
                <a:ea typeface="Calibri"/>
                <a:cs typeface="Times New Roman"/>
              </a:endParaRPr>
            </a:p>
            <a:p>
              <a:pPr marL="0" marR="0" algn="r">
                <a:lnSpc>
                  <a:spcPct val="115000"/>
                </a:lnSpc>
                <a:spcBef>
                  <a:spcPts val="0"/>
                </a:spcBef>
                <a:spcAft>
                  <a:spcPts val="0"/>
                </a:spcAft>
                <a:tabLst>
                  <a:tab pos="2114550" algn="l"/>
                </a:tabLst>
              </a:pPr>
              <a:r>
                <a:rPr lang="en-US" sz="2000">
                  <a:effectLst/>
                  <a:latin typeface="Calibri"/>
                  <a:ea typeface="Calibri"/>
                  <a:cs typeface="Times New Roman"/>
                </a:rPr>
                <a:t>Small-Scale Farm Enterprise Budget: </a:t>
              </a:r>
              <a:endParaRPr lang="en-US" sz="1100">
                <a:effectLst/>
                <a:latin typeface="Calibri"/>
                <a:ea typeface="Calibri"/>
                <a:cs typeface="Times New Roman"/>
              </a:endParaRPr>
            </a:p>
            <a:p>
              <a:pPr marL="0" marR="0" algn="r">
                <a:lnSpc>
                  <a:spcPct val="115000"/>
                </a:lnSpc>
                <a:spcBef>
                  <a:spcPts val="0"/>
                </a:spcBef>
                <a:spcAft>
                  <a:spcPts val="1000"/>
                </a:spcAft>
                <a:tabLst>
                  <a:tab pos="2114550" algn="l"/>
                </a:tabLst>
              </a:pPr>
              <a:r>
                <a:rPr lang="en-US" sz="2400" b="1">
                  <a:effectLst/>
                  <a:latin typeface="Calibri"/>
                  <a:ea typeface="Calibri"/>
                  <a:cs typeface="Times New Roman"/>
                </a:rPr>
                <a:t>Hog </a:t>
              </a:r>
              <a:endParaRPr lang="en-US" sz="1100">
                <a:effectLst/>
                <a:latin typeface="Calibri"/>
                <a:ea typeface="Calibri"/>
                <a:cs typeface="Times New Roman"/>
              </a:endParaRPr>
            </a:p>
          </xdr:txBody>
        </xdr:sp>
        <xdr:sp macro="" textlink="">
          <xdr:nvSpPr>
            <xdr:cNvPr id="11" name="Text Box 2"/>
            <xdr:cNvSpPr txBox="1">
              <a:spLocks noChangeArrowheads="1"/>
            </xdr:cNvSpPr>
          </xdr:nvSpPr>
          <xdr:spPr bwMode="auto">
            <a:xfrm>
              <a:off x="2583809" y="1191237"/>
              <a:ext cx="3712210" cy="1140460"/>
            </a:xfrm>
            <a:prstGeom prst="rect">
              <a:avLst/>
            </a:prstGeom>
            <a:noFill/>
            <a:ln w="9525">
              <a:noFill/>
              <a:miter lim="800000"/>
              <a:headEnd/>
              <a:tailEnd/>
            </a:ln>
          </xdr:spPr>
          <xdr:txBody>
            <a:bodyPr rot="0" vert="horz" wrap="square" lIns="91440" tIns="45720" rIns="91440" bIns="45720" anchor="ctr" anchorCtr="0">
              <a:noAutofit/>
            </a:bodyPr>
            <a:lstStyle/>
            <a:p>
              <a:pPr marL="0" marR="0" algn="r">
                <a:lnSpc>
                  <a:spcPct val="115000"/>
                </a:lnSpc>
                <a:spcBef>
                  <a:spcPts val="0"/>
                </a:spcBef>
                <a:spcAft>
                  <a:spcPts val="0"/>
                </a:spcAft>
              </a:pPr>
              <a:r>
                <a:rPr lang="en-US" sz="1600">
                  <a:effectLst/>
                  <a:latin typeface="Calibri"/>
                  <a:ea typeface="Calibri"/>
                  <a:cs typeface="Times New Roman"/>
                </a:rPr>
                <a:t>February 2015</a:t>
              </a:r>
              <a:endParaRPr lang="en-US" sz="1100">
                <a:effectLst/>
                <a:latin typeface="Calibri"/>
                <a:ea typeface="Calibri"/>
                <a:cs typeface="Times New Roman"/>
              </a:endParaRPr>
            </a:p>
            <a:p>
              <a:pPr marL="0" marR="0" algn="r">
                <a:lnSpc>
                  <a:spcPct val="115000"/>
                </a:lnSpc>
                <a:spcBef>
                  <a:spcPts val="0"/>
                </a:spcBef>
                <a:spcAft>
                  <a:spcPts val="0"/>
                </a:spcAft>
              </a:pPr>
              <a:r>
                <a:rPr lang="en-US" sz="1600">
                  <a:effectLst/>
                  <a:latin typeface="Calibri"/>
                  <a:ea typeface="Calibri"/>
                  <a:cs typeface="Times New Roman"/>
                </a:rPr>
                <a:t>kpu.ca/isfs</a:t>
              </a:r>
              <a:endParaRPr lang="en-US" sz="1100">
                <a:effectLst/>
                <a:latin typeface="Calibri"/>
                <a:ea typeface="Calibri"/>
                <a:cs typeface="Times New Roman"/>
              </a:endParaRPr>
            </a:p>
          </xdr:txBody>
        </xdr:sp>
        <xdr:grpSp>
          <xdr:nvGrpSpPr>
            <xdr:cNvPr id="12" name="Group 11"/>
            <xdr:cNvGrpSpPr/>
          </xdr:nvGrpSpPr>
          <xdr:grpSpPr>
            <a:xfrm>
              <a:off x="67112" y="1266738"/>
              <a:ext cx="2524125" cy="1021715"/>
              <a:chOff x="0" y="0"/>
              <a:chExt cx="2524125" cy="1021715"/>
            </a:xfrm>
          </xdr:grpSpPr>
          <xdr:sp macro="" textlink="">
            <xdr:nvSpPr>
              <xdr:cNvPr id="13" name="Text Box 5"/>
              <xdr:cNvSpPr txBox="1">
                <a:spLocks noChangeArrowheads="1"/>
              </xdr:cNvSpPr>
            </xdr:nvSpPr>
            <xdr:spPr bwMode="auto">
              <a:xfrm>
                <a:off x="0" y="600075"/>
                <a:ext cx="2314575" cy="4216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36576" tIns="36576" rIns="36576" bIns="36576" anchor="t" anchorCtr="0" upright="1">
                <a:noAutofit/>
              </a:bodyPr>
              <a:lstStyle/>
              <a:p>
                <a:pPr marL="0" marR="0">
                  <a:lnSpc>
                    <a:spcPct val="115000"/>
                  </a:lnSpc>
                  <a:spcBef>
                    <a:spcPts val="0"/>
                  </a:spcBef>
                  <a:spcAft>
                    <a:spcPts val="0"/>
                  </a:spcAft>
                </a:pPr>
                <a:r>
                  <a:rPr lang="en-US" sz="1100">
                    <a:effectLst/>
                    <a:latin typeface="Calibri"/>
                    <a:ea typeface="Calibri"/>
                    <a:cs typeface="Calibri"/>
                  </a:rPr>
                  <a:t>Institute for Sustainable Food Systems</a:t>
                </a:r>
                <a:endParaRPr lang="en-US" sz="1100">
                  <a:effectLst/>
                  <a:latin typeface="Calibri"/>
                  <a:ea typeface="Calibri"/>
                  <a:cs typeface="Times New Roman"/>
                </a:endParaRPr>
              </a:p>
              <a:p>
                <a:pPr marL="0" marR="0">
                  <a:lnSpc>
                    <a:spcPct val="115000"/>
                  </a:lnSpc>
                  <a:spcBef>
                    <a:spcPts val="0"/>
                  </a:spcBef>
                  <a:spcAft>
                    <a:spcPts val="1000"/>
                  </a:spcAft>
                </a:pPr>
                <a:r>
                  <a:rPr lang="en-US" sz="1100">
                    <a:effectLst/>
                    <a:latin typeface="Calibri"/>
                    <a:ea typeface="Calibri"/>
                    <a:cs typeface="Calibri"/>
                  </a:rPr>
                  <a:t>Kwantlen Polytechnic University</a:t>
                </a:r>
                <a:endParaRPr lang="en-US" sz="1100">
                  <a:effectLst/>
                  <a:latin typeface="Calibri"/>
                  <a:ea typeface="Calibri"/>
                  <a:cs typeface="Times New Roman"/>
                </a:endParaRPr>
              </a:p>
            </xdr:txBody>
          </xdr:sp>
          <xdr:pic>
            <xdr:nvPicPr>
              <xdr:cNvPr id="14" name="Picture 13" descr="kpu-Institute-Sustainable-Food-Systems_SPOT"/>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524125" cy="647700"/>
              </a:xfrm>
              <a:prstGeom prst="rect">
                <a:avLst/>
              </a:prstGeom>
              <a:noFill/>
              <a:ln>
                <a:noFill/>
              </a:ln>
              <a:effectLst/>
            </xdr:spPr>
          </xdr:pic>
          <xdr:sp macro="" textlink="">
            <xdr:nvSpPr>
              <xdr:cNvPr id="15" name="Rectangle 14"/>
              <xdr:cNvSpPr/>
            </xdr:nvSpPr>
            <xdr:spPr>
              <a:xfrm>
                <a:off x="695325" y="304800"/>
                <a:ext cx="1828165" cy="3263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28575"/>
            <a:ext cx="1600200" cy="1162050"/>
          </a:xfrm>
          <a:prstGeom prst="rect">
            <a:avLst/>
          </a:prstGeom>
          <a:ln>
            <a:noFill/>
          </a:ln>
          <a:effectLst>
            <a:softEdge rad="112500"/>
          </a:effec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8:A56"/>
  <sheetViews>
    <sheetView showGridLines="0" tabSelected="1" topLeftCell="A27" workbookViewId="0">
      <selection activeCell="A53" sqref="A53"/>
    </sheetView>
  </sheetViews>
  <sheetFormatPr defaultRowHeight="15" x14ac:dyDescent="0.25"/>
  <cols>
    <col min="1" max="1" width="110.85546875" customWidth="1"/>
  </cols>
  <sheetData>
    <row r="48" spans="1:1" ht="15.75" x14ac:dyDescent="0.25">
      <c r="A48" s="214" t="s">
        <v>86</v>
      </c>
    </row>
    <row r="50" spans="1:1" ht="90" x14ac:dyDescent="0.25">
      <c r="A50" s="215" t="s">
        <v>89</v>
      </c>
    </row>
    <row r="55" spans="1:1" x14ac:dyDescent="0.25">
      <c r="A55" t="s">
        <v>87</v>
      </c>
    </row>
    <row r="56" spans="1:1" x14ac:dyDescent="0.25">
      <c r="A56" t="s">
        <v>88</v>
      </c>
    </row>
  </sheetData>
  <sheetProtection password="EB59"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topLeftCell="E1" zoomScale="90" zoomScaleNormal="90" workbookViewId="0">
      <selection activeCell="M20" sqref="M20"/>
    </sheetView>
  </sheetViews>
  <sheetFormatPr defaultRowHeight="15" x14ac:dyDescent="0.25"/>
  <cols>
    <col min="1" max="1" width="9.140625" style="1"/>
    <col min="2" max="2" width="45.42578125" style="1" bestFit="1" customWidth="1"/>
    <col min="3" max="3" width="21" style="1" bestFit="1" customWidth="1"/>
    <col min="4" max="4" width="16.140625" style="1" customWidth="1"/>
    <col min="5" max="5" width="12.5703125" style="21" customWidth="1"/>
    <col min="6" max="6" width="14.140625" style="1" bestFit="1" customWidth="1"/>
    <col min="7" max="7" width="15" style="2" customWidth="1"/>
    <col min="8" max="8" width="16" style="22" bestFit="1" customWidth="1"/>
    <col min="9" max="9" width="20.5703125" style="23" bestFit="1" customWidth="1"/>
    <col min="10" max="10" width="12.140625" style="1" bestFit="1" customWidth="1"/>
    <col min="11" max="11" width="14.5703125" style="1" customWidth="1"/>
    <col min="12" max="12" width="13.7109375" style="1" bestFit="1" customWidth="1"/>
    <col min="13" max="13" width="8.5703125" style="1" bestFit="1" customWidth="1"/>
    <col min="14" max="14" width="14.7109375" style="1" bestFit="1" customWidth="1"/>
    <col min="15" max="16384" width="9.140625" style="1"/>
  </cols>
  <sheetData>
    <row r="1" spans="2:14" ht="15.75" thickBot="1" x14ac:dyDescent="0.3"/>
    <row r="2" spans="2:14" ht="19.5" thickBot="1" x14ac:dyDescent="0.35">
      <c r="B2" s="216" t="s">
        <v>75</v>
      </c>
      <c r="C2" s="217"/>
      <c r="D2" s="217"/>
      <c r="E2" s="217"/>
      <c r="F2" s="217"/>
      <c r="G2" s="217"/>
      <c r="H2" s="217"/>
      <c r="I2" s="217"/>
      <c r="J2" s="217"/>
      <c r="K2" s="217"/>
      <c r="L2" s="217"/>
      <c r="M2" s="217"/>
      <c r="N2" s="218"/>
    </row>
    <row r="3" spans="2:14" ht="100.5" customHeight="1" thickBot="1" x14ac:dyDescent="0.3">
      <c r="B3" s="219" t="s">
        <v>25</v>
      </c>
      <c r="C3" s="220"/>
      <c r="D3" s="220"/>
      <c r="E3" s="220"/>
      <c r="F3" s="220"/>
      <c r="G3" s="220"/>
      <c r="H3" s="220"/>
      <c r="I3" s="220"/>
      <c r="J3" s="220"/>
      <c r="K3" s="220"/>
      <c r="L3" s="220"/>
      <c r="M3" s="220"/>
      <c r="N3" s="221"/>
    </row>
    <row r="4" spans="2:14" ht="19.5" thickBot="1" x14ac:dyDescent="0.3">
      <c r="B4" s="222" t="s">
        <v>27</v>
      </c>
      <c r="C4" s="223"/>
      <c r="D4" s="223"/>
      <c r="E4" s="223"/>
      <c r="F4" s="223"/>
      <c r="G4" s="223"/>
      <c r="H4" s="223"/>
      <c r="I4" s="223"/>
      <c r="J4" s="223"/>
      <c r="K4" s="223"/>
      <c r="L4" s="223"/>
      <c r="M4" s="223"/>
      <c r="N4" s="224"/>
    </row>
    <row r="5" spans="2:14" ht="32.25" thickBot="1" x14ac:dyDescent="0.3">
      <c r="B5" s="194" t="s">
        <v>0</v>
      </c>
      <c r="C5" s="148" t="s">
        <v>57</v>
      </c>
      <c r="D5" s="149" t="s">
        <v>2</v>
      </c>
      <c r="E5" s="150" t="s">
        <v>3</v>
      </c>
      <c r="F5" s="150" t="s">
        <v>30</v>
      </c>
      <c r="G5" s="151" t="s">
        <v>31</v>
      </c>
      <c r="H5" s="151" t="s">
        <v>32</v>
      </c>
      <c r="I5" s="152" t="s">
        <v>5</v>
      </c>
      <c r="J5" s="150" t="s">
        <v>19</v>
      </c>
      <c r="K5" s="150" t="s">
        <v>33</v>
      </c>
      <c r="L5" s="150" t="s">
        <v>7</v>
      </c>
      <c r="M5" s="150" t="s">
        <v>9</v>
      </c>
      <c r="N5" s="150" t="s">
        <v>34</v>
      </c>
    </row>
    <row r="6" spans="2:14" ht="15.75" thickBot="1" x14ac:dyDescent="0.3">
      <c r="B6" s="195" t="s">
        <v>16</v>
      </c>
      <c r="C6" s="24"/>
      <c r="D6" s="25"/>
      <c r="E6" s="26"/>
      <c r="F6" s="27"/>
      <c r="G6" s="28"/>
      <c r="H6" s="29"/>
      <c r="I6" s="30"/>
      <c r="J6" s="27"/>
      <c r="K6" s="31"/>
      <c r="L6" s="32"/>
      <c r="M6" s="33">
        <v>0.05</v>
      </c>
      <c r="N6" s="31"/>
    </row>
    <row r="7" spans="2:14" ht="15.75" thickBot="1" x14ac:dyDescent="0.3">
      <c r="B7" s="40"/>
      <c r="C7" s="203"/>
      <c r="D7" s="41"/>
      <c r="E7" s="41"/>
      <c r="F7" s="41"/>
      <c r="G7" s="41"/>
      <c r="H7" s="41"/>
      <c r="I7" s="41"/>
      <c r="J7" s="41"/>
      <c r="K7" s="42"/>
      <c r="L7" s="41"/>
      <c r="M7" s="41"/>
      <c r="N7" s="42"/>
    </row>
    <row r="8" spans="2:14" ht="15.75" thickBot="1" x14ac:dyDescent="0.3">
      <c r="B8" s="40"/>
      <c r="C8" s="203"/>
      <c r="D8" s="41"/>
      <c r="E8" s="41"/>
      <c r="F8" s="41"/>
      <c r="G8" s="41"/>
      <c r="H8" s="41"/>
      <c r="I8" s="41"/>
      <c r="J8" s="41"/>
      <c r="K8" s="42"/>
      <c r="L8" s="41"/>
      <c r="M8" s="41"/>
      <c r="N8" s="42"/>
    </row>
    <row r="9" spans="2:14" x14ac:dyDescent="0.25">
      <c r="B9" s="63" t="s">
        <v>6</v>
      </c>
      <c r="C9" s="176"/>
      <c r="D9" s="118"/>
      <c r="E9" s="153"/>
      <c r="F9" s="162"/>
      <c r="G9" s="155"/>
      <c r="H9" s="155"/>
      <c r="I9" s="156"/>
      <c r="J9" s="154"/>
      <c r="K9" s="157"/>
      <c r="L9" s="158"/>
      <c r="M9" s="163"/>
      <c r="N9" s="157"/>
    </row>
    <row r="10" spans="2:14" x14ac:dyDescent="0.25">
      <c r="B10" s="196" t="s">
        <v>62</v>
      </c>
      <c r="C10" s="34" t="s">
        <v>61</v>
      </c>
      <c r="D10" s="200" t="s">
        <v>12</v>
      </c>
      <c r="E10" s="177">
        <v>1</v>
      </c>
      <c r="F10" s="178">
        <v>400</v>
      </c>
      <c r="G10" s="171">
        <f>IF(E10&gt;0, E10*F10, F10)</f>
        <v>400</v>
      </c>
      <c r="H10" s="178">
        <v>0</v>
      </c>
      <c r="I10" s="179">
        <v>10</v>
      </c>
      <c r="J10" s="64">
        <v>40</v>
      </c>
      <c r="K10" s="180"/>
      <c r="L10" s="175">
        <f>IF(I10&gt;0,(G10-H10)/I10,0)</f>
        <v>40</v>
      </c>
      <c r="M10" s="65">
        <f>((G10+H10)/2)*$M$6</f>
        <v>10</v>
      </c>
      <c r="N10" s="66">
        <f t="shared" ref="N10:N14" si="0">L10+M10</f>
        <v>50</v>
      </c>
    </row>
    <row r="11" spans="2:14" x14ac:dyDescent="0.25">
      <c r="B11" s="196" t="s">
        <v>63</v>
      </c>
      <c r="C11" s="34" t="s">
        <v>66</v>
      </c>
      <c r="D11" s="200" t="s">
        <v>12</v>
      </c>
      <c r="E11" s="35">
        <v>2</v>
      </c>
      <c r="F11" s="36">
        <v>250</v>
      </c>
      <c r="G11" s="37">
        <f>IF(E11&gt;0, E11*F11, F11)</f>
        <v>500</v>
      </c>
      <c r="H11" s="36">
        <v>0</v>
      </c>
      <c r="I11" s="38">
        <v>10</v>
      </c>
      <c r="J11" s="10"/>
      <c r="K11" s="39"/>
      <c r="L11" s="175">
        <f t="shared" ref="L11:L14" si="1">IF(I11&gt;0,(G11-H11)/I11,0)</f>
        <v>50</v>
      </c>
      <c r="M11" s="65">
        <f t="shared" ref="M11:M14" si="2">((G11+H11)/2)*$M$6</f>
        <v>12.5</v>
      </c>
      <c r="N11" s="12">
        <f t="shared" si="0"/>
        <v>62.5</v>
      </c>
    </row>
    <row r="12" spans="2:14" x14ac:dyDescent="0.25">
      <c r="B12" s="196" t="s">
        <v>64</v>
      </c>
      <c r="C12" s="34" t="s">
        <v>65</v>
      </c>
      <c r="D12" s="200" t="s">
        <v>12</v>
      </c>
      <c r="E12" s="35">
        <v>1</v>
      </c>
      <c r="F12" s="36">
        <v>200</v>
      </c>
      <c r="G12" s="37">
        <f>IF(E12&gt;0, E12*F12, F12)</f>
        <v>200</v>
      </c>
      <c r="H12" s="36">
        <v>0</v>
      </c>
      <c r="I12" s="38">
        <v>5</v>
      </c>
      <c r="J12" s="10">
        <v>20</v>
      </c>
      <c r="K12" s="39"/>
      <c r="L12" s="175">
        <f t="shared" si="1"/>
        <v>40</v>
      </c>
      <c r="M12" s="65">
        <f t="shared" si="2"/>
        <v>5</v>
      </c>
      <c r="N12" s="12">
        <f t="shared" si="0"/>
        <v>45</v>
      </c>
    </row>
    <row r="13" spans="2:14" x14ac:dyDescent="0.25">
      <c r="B13" s="196" t="s">
        <v>59</v>
      </c>
      <c r="C13" s="34"/>
      <c r="D13" s="200" t="s">
        <v>12</v>
      </c>
      <c r="E13" s="35">
        <v>1</v>
      </c>
      <c r="F13" s="36">
        <v>150</v>
      </c>
      <c r="G13" s="37">
        <f>IF(E13&gt;0, E13*F13, F13)</f>
        <v>150</v>
      </c>
      <c r="H13" s="36">
        <v>0</v>
      </c>
      <c r="I13" s="38">
        <v>15</v>
      </c>
      <c r="J13" s="10"/>
      <c r="K13" s="39"/>
      <c r="L13" s="175">
        <f t="shared" si="1"/>
        <v>10</v>
      </c>
      <c r="M13" s="65">
        <f t="shared" si="2"/>
        <v>3.75</v>
      </c>
      <c r="N13" s="12">
        <f t="shared" si="0"/>
        <v>13.75</v>
      </c>
    </row>
    <row r="14" spans="2:14" x14ac:dyDescent="0.25">
      <c r="B14" s="196" t="s">
        <v>60</v>
      </c>
      <c r="C14" s="34"/>
      <c r="D14" s="200" t="s">
        <v>12</v>
      </c>
      <c r="E14" s="35">
        <v>1</v>
      </c>
      <c r="F14" s="36">
        <v>800</v>
      </c>
      <c r="G14" s="37">
        <f>IF(E14&gt;0, E14*F14, F14)</f>
        <v>800</v>
      </c>
      <c r="H14" s="36">
        <v>0</v>
      </c>
      <c r="I14" s="38">
        <v>10</v>
      </c>
      <c r="J14" s="10"/>
      <c r="K14" s="39"/>
      <c r="L14" s="175">
        <f t="shared" si="1"/>
        <v>80</v>
      </c>
      <c r="M14" s="65">
        <f t="shared" si="2"/>
        <v>20</v>
      </c>
      <c r="N14" s="12">
        <f t="shared" si="0"/>
        <v>100</v>
      </c>
    </row>
    <row r="15" spans="2:14" ht="15.75" thickBot="1" x14ac:dyDescent="0.3">
      <c r="B15" s="197" t="s">
        <v>10</v>
      </c>
      <c r="C15" s="192"/>
      <c r="D15" s="201"/>
      <c r="E15" s="159"/>
      <c r="F15" s="164"/>
      <c r="G15" s="61"/>
      <c r="H15" s="61"/>
      <c r="I15" s="160"/>
      <c r="J15" s="61">
        <f>SUM(J10:J14)</f>
        <v>60</v>
      </c>
      <c r="K15" s="61">
        <f>SUM(K10:K14)</f>
        <v>0</v>
      </c>
      <c r="L15" s="161"/>
      <c r="M15" s="61"/>
      <c r="N15" s="62">
        <f>SUM(N10:N14)</f>
        <v>271.25</v>
      </c>
    </row>
    <row r="16" spans="2:14" ht="15.75" thickBot="1" x14ac:dyDescent="0.3">
      <c r="B16" s="40"/>
      <c r="C16" s="203"/>
      <c r="D16" s="41"/>
      <c r="E16" s="41"/>
      <c r="F16" s="41"/>
      <c r="G16" s="41"/>
      <c r="H16" s="41"/>
      <c r="I16" s="41"/>
      <c r="J16" s="41"/>
      <c r="K16" s="42"/>
      <c r="L16" s="41"/>
      <c r="M16" s="41"/>
      <c r="N16" s="42"/>
    </row>
    <row r="17" spans="2:14" ht="15.75" thickBot="1" x14ac:dyDescent="0.3">
      <c r="B17" s="40"/>
      <c r="C17" s="203"/>
      <c r="D17" s="41"/>
      <c r="E17" s="41"/>
      <c r="F17" s="41"/>
      <c r="G17" s="41"/>
      <c r="H17" s="41"/>
      <c r="I17" s="41"/>
      <c r="J17" s="41"/>
      <c r="K17" s="42"/>
      <c r="L17" s="41"/>
      <c r="M17" s="41"/>
      <c r="N17" s="42"/>
    </row>
    <row r="18" spans="2:14" x14ac:dyDescent="0.25">
      <c r="B18" s="63" t="s">
        <v>14</v>
      </c>
      <c r="C18" s="176"/>
      <c r="D18" s="117"/>
      <c r="E18" s="153"/>
      <c r="F18" s="154"/>
      <c r="G18" s="155"/>
      <c r="H18" s="155"/>
      <c r="I18" s="156"/>
      <c r="J18" s="154"/>
      <c r="K18" s="157"/>
      <c r="L18" s="158"/>
      <c r="M18" s="163"/>
      <c r="N18" s="157"/>
    </row>
    <row r="19" spans="2:14" x14ac:dyDescent="0.25">
      <c r="B19" s="198" t="s">
        <v>13</v>
      </c>
      <c r="C19" s="43"/>
      <c r="D19" s="3" t="s">
        <v>8</v>
      </c>
      <c r="E19" s="169"/>
      <c r="F19" s="170"/>
      <c r="G19" s="178"/>
      <c r="H19" s="170"/>
      <c r="I19" s="172"/>
      <c r="J19" s="173"/>
      <c r="K19" s="174"/>
      <c r="L19" s="175">
        <f>G19</f>
        <v>0</v>
      </c>
      <c r="M19" s="65">
        <f>G19*$M$6</f>
        <v>0</v>
      </c>
      <c r="N19" s="66">
        <f>L19+M19</f>
        <v>0</v>
      </c>
    </row>
    <row r="20" spans="2:14" x14ac:dyDescent="0.25">
      <c r="B20" s="198" t="s">
        <v>28</v>
      </c>
      <c r="C20" s="43"/>
      <c r="D20" s="3" t="s">
        <v>8</v>
      </c>
      <c r="E20" s="50"/>
      <c r="F20" s="51"/>
      <c r="G20" s="36">
        <v>800</v>
      </c>
      <c r="H20" s="51"/>
      <c r="I20" s="54"/>
      <c r="J20" s="15"/>
      <c r="K20" s="55"/>
      <c r="L20" s="175">
        <f t="shared" ref="L20:L23" si="3">G20</f>
        <v>800</v>
      </c>
      <c r="M20" s="11">
        <f t="shared" ref="M20:M23" si="4">G20*$M$6</f>
        <v>40</v>
      </c>
      <c r="N20" s="12">
        <f t="shared" ref="N20:N23" si="5">L20+M20</f>
        <v>840</v>
      </c>
    </row>
    <row r="21" spans="2:14" x14ac:dyDescent="0.25">
      <c r="B21" s="198" t="s">
        <v>29</v>
      </c>
      <c r="C21" s="43"/>
      <c r="D21" s="3" t="s">
        <v>8</v>
      </c>
      <c r="E21" s="50"/>
      <c r="F21" s="51"/>
      <c r="G21" s="36"/>
      <c r="H21" s="51"/>
      <c r="I21" s="54"/>
      <c r="J21" s="15"/>
      <c r="K21" s="55"/>
      <c r="L21" s="175">
        <f t="shared" si="3"/>
        <v>0</v>
      </c>
      <c r="M21" s="11">
        <f t="shared" si="4"/>
        <v>0</v>
      </c>
      <c r="N21" s="12">
        <f t="shared" si="5"/>
        <v>0</v>
      </c>
    </row>
    <row r="22" spans="2:14" x14ac:dyDescent="0.25">
      <c r="B22" s="198" t="s">
        <v>17</v>
      </c>
      <c r="C22" s="43"/>
      <c r="D22" s="3" t="s">
        <v>8</v>
      </c>
      <c r="E22" s="50"/>
      <c r="F22" s="51"/>
      <c r="G22" s="36"/>
      <c r="H22" s="51"/>
      <c r="I22" s="54"/>
      <c r="J22" s="15"/>
      <c r="K22" s="55"/>
      <c r="L22" s="175">
        <f t="shared" si="3"/>
        <v>0</v>
      </c>
      <c r="M22" s="11">
        <f t="shared" si="4"/>
        <v>0</v>
      </c>
      <c r="N22" s="12">
        <f t="shared" si="5"/>
        <v>0</v>
      </c>
    </row>
    <row r="23" spans="2:14" x14ac:dyDescent="0.25">
      <c r="B23" s="198" t="s">
        <v>24</v>
      </c>
      <c r="C23" s="43"/>
      <c r="D23" s="3" t="s">
        <v>8</v>
      </c>
      <c r="E23" s="52"/>
      <c r="F23" s="53"/>
      <c r="G23" s="44">
        <v>200</v>
      </c>
      <c r="H23" s="53"/>
      <c r="I23" s="56"/>
      <c r="J23" s="57"/>
      <c r="K23" s="58"/>
      <c r="L23" s="175">
        <f t="shared" si="3"/>
        <v>200</v>
      </c>
      <c r="M23" s="190">
        <f t="shared" si="4"/>
        <v>10</v>
      </c>
      <c r="N23" s="191">
        <f t="shared" si="5"/>
        <v>210</v>
      </c>
    </row>
    <row r="24" spans="2:14" ht="15.75" thickBot="1" x14ac:dyDescent="0.3">
      <c r="B24" s="197" t="s">
        <v>54</v>
      </c>
      <c r="C24" s="192"/>
      <c r="D24" s="193"/>
      <c r="E24" s="165"/>
      <c r="F24" s="60"/>
      <c r="G24" s="166"/>
      <c r="H24" s="166"/>
      <c r="I24" s="167"/>
      <c r="J24" s="61">
        <f>SUM(J19:J22)</f>
        <v>0</v>
      </c>
      <c r="K24" s="62">
        <f>SUM(K19:K22)</f>
        <v>0</v>
      </c>
      <c r="L24" s="168"/>
      <c r="M24" s="166"/>
      <c r="N24" s="62">
        <f>SUM(N19:N23)</f>
        <v>1050</v>
      </c>
    </row>
    <row r="25" spans="2:14" ht="15.75" thickBot="1" x14ac:dyDescent="0.3">
      <c r="B25" s="27"/>
      <c r="C25" s="204"/>
      <c r="D25" s="4"/>
      <c r="E25" s="46"/>
      <c r="F25" s="4"/>
      <c r="G25" s="6"/>
      <c r="H25" s="47"/>
      <c r="I25" s="48"/>
      <c r="J25" s="4"/>
      <c r="K25" s="4"/>
      <c r="L25" s="4"/>
      <c r="M25" s="49"/>
      <c r="N25" s="28"/>
    </row>
    <row r="26" spans="2:14" ht="15.75" thickBot="1" x14ac:dyDescent="0.3">
      <c r="B26" s="199" t="s">
        <v>20</v>
      </c>
      <c r="C26" s="181"/>
      <c r="D26" s="202" t="s">
        <v>8</v>
      </c>
      <c r="E26" s="182"/>
      <c r="F26" s="183"/>
      <c r="G26" s="183"/>
      <c r="H26" s="183"/>
      <c r="I26" s="184"/>
      <c r="J26" s="185"/>
      <c r="K26" s="186"/>
      <c r="L26" s="187"/>
      <c r="M26" s="188"/>
      <c r="N26" s="189">
        <f>SUM(J15)</f>
        <v>60</v>
      </c>
    </row>
  </sheetData>
  <mergeCells count="3">
    <mergeCell ref="B2:N2"/>
    <mergeCell ref="B3:N3"/>
    <mergeCell ref="B4:N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topLeftCell="A13" zoomScale="90" zoomScaleNormal="90" workbookViewId="0">
      <selection activeCell="H34" sqref="H34:I35"/>
    </sheetView>
  </sheetViews>
  <sheetFormatPr defaultRowHeight="15" x14ac:dyDescent="0.25"/>
  <cols>
    <col min="1" max="1" width="9.140625" style="1"/>
    <col min="2" max="2" width="40.5703125" style="1" bestFit="1" customWidth="1"/>
    <col min="3" max="3" width="12.42578125" style="1" bestFit="1" customWidth="1"/>
    <col min="4" max="4" width="14.140625" style="1" bestFit="1" customWidth="1"/>
    <col min="5" max="5" width="9.7109375" style="1" bestFit="1" customWidth="1"/>
    <col min="6" max="6" width="13.7109375" style="1" bestFit="1" customWidth="1"/>
    <col min="7" max="7" width="10.140625" style="2" bestFit="1" customWidth="1"/>
    <col min="8" max="8" width="13.85546875" style="1" bestFit="1" customWidth="1"/>
    <col min="9" max="9" width="9.85546875" style="1" bestFit="1" customWidth="1"/>
    <col min="10" max="16384" width="9.140625" style="1"/>
  </cols>
  <sheetData>
    <row r="1" spans="2:9" ht="15.75" thickBot="1" x14ac:dyDescent="0.3"/>
    <row r="2" spans="2:9" ht="19.5" thickBot="1" x14ac:dyDescent="0.35">
      <c r="B2" s="216" t="s">
        <v>75</v>
      </c>
      <c r="C2" s="226"/>
      <c r="D2" s="226"/>
      <c r="E2" s="226"/>
      <c r="F2" s="226"/>
      <c r="G2" s="226"/>
      <c r="H2" s="226"/>
      <c r="I2" s="227"/>
    </row>
    <row r="3" spans="2:9" ht="90" customHeight="1" thickBot="1" x14ac:dyDescent="0.3">
      <c r="B3" s="228" t="s">
        <v>25</v>
      </c>
      <c r="C3" s="229"/>
      <c r="D3" s="229"/>
      <c r="E3" s="229"/>
      <c r="F3" s="229"/>
      <c r="G3" s="229"/>
      <c r="H3" s="229"/>
      <c r="I3" s="230"/>
    </row>
    <row r="4" spans="2:9" s="109" customFormat="1" ht="15.75" x14ac:dyDescent="0.25">
      <c r="B4" s="110"/>
      <c r="C4" s="110"/>
      <c r="D4" s="110"/>
      <c r="E4" s="110"/>
      <c r="F4" s="110"/>
      <c r="G4" s="110"/>
      <c r="H4" s="110"/>
      <c r="I4" s="110"/>
    </row>
    <row r="5" spans="2:9" ht="15.75" thickBot="1" x14ac:dyDescent="0.3">
      <c r="B5" s="4"/>
      <c r="C5" s="4"/>
      <c r="D5" s="4"/>
      <c r="E5" s="4"/>
      <c r="F5" s="4"/>
      <c r="G5" s="6"/>
      <c r="H5" s="4"/>
      <c r="I5" s="4"/>
    </row>
    <row r="6" spans="2:9" x14ac:dyDescent="0.25">
      <c r="B6" s="119" t="s">
        <v>47</v>
      </c>
      <c r="C6" s="111"/>
      <c r="D6" s="111"/>
      <c r="E6" s="111"/>
      <c r="F6" s="111"/>
      <c r="G6" s="111"/>
      <c r="H6" s="111"/>
      <c r="I6" s="112"/>
    </row>
    <row r="7" spans="2:9" x14ac:dyDescent="0.25">
      <c r="B7" s="132"/>
      <c r="C7" s="113" t="s">
        <v>1</v>
      </c>
      <c r="D7" s="113" t="s">
        <v>51</v>
      </c>
      <c r="E7" s="113" t="s">
        <v>2</v>
      </c>
      <c r="F7" s="113" t="s">
        <v>23</v>
      </c>
      <c r="G7" s="113" t="s">
        <v>84</v>
      </c>
      <c r="H7" s="114" t="s">
        <v>76</v>
      </c>
      <c r="I7" s="139" t="s">
        <v>77</v>
      </c>
    </row>
    <row r="8" spans="2:9" x14ac:dyDescent="0.25">
      <c r="B8" s="120" t="s">
        <v>67</v>
      </c>
      <c r="C8" s="7">
        <v>20</v>
      </c>
      <c r="D8" s="9">
        <v>170</v>
      </c>
      <c r="E8" s="8" t="s">
        <v>26</v>
      </c>
      <c r="F8" s="9">
        <f>C8*D8</f>
        <v>3400</v>
      </c>
      <c r="G8" s="36">
        <v>5.5</v>
      </c>
      <c r="H8" s="37">
        <f>F8*G8</f>
        <v>18700</v>
      </c>
      <c r="I8" s="127">
        <f>H8/C8</f>
        <v>935</v>
      </c>
    </row>
    <row r="9" spans="2:9" ht="15.75" thickBot="1" x14ac:dyDescent="0.3">
      <c r="B9" s="122" t="s">
        <v>85</v>
      </c>
      <c r="C9" s="59"/>
      <c r="D9" s="59"/>
      <c r="E9" s="60"/>
      <c r="F9" s="59"/>
      <c r="G9" s="209"/>
      <c r="H9" s="210">
        <f>SUM(H8:H8)</f>
        <v>18700</v>
      </c>
      <c r="I9" s="211">
        <f>SUM(I8:I8)</f>
        <v>935</v>
      </c>
    </row>
    <row r="10" spans="2:9" ht="15.75" thickBot="1" x14ac:dyDescent="0.3">
      <c r="B10" s="225"/>
      <c r="C10" s="225"/>
      <c r="D10" s="225"/>
      <c r="E10" s="225"/>
      <c r="F10" s="225"/>
      <c r="G10" s="225"/>
      <c r="H10" s="225"/>
      <c r="I10" s="4"/>
    </row>
    <row r="11" spans="2:9" x14ac:dyDescent="0.25">
      <c r="B11" s="63" t="s">
        <v>46</v>
      </c>
      <c r="C11" s="117"/>
      <c r="D11" s="117"/>
      <c r="E11" s="117"/>
      <c r="F11" s="117"/>
      <c r="G11" s="117"/>
      <c r="H11" s="117"/>
      <c r="I11" s="118"/>
    </row>
    <row r="12" spans="2:9" x14ac:dyDescent="0.25">
      <c r="B12" s="123" t="s">
        <v>0</v>
      </c>
      <c r="C12" s="115" t="s">
        <v>15</v>
      </c>
      <c r="D12" s="115" t="s">
        <v>22</v>
      </c>
      <c r="E12" s="115" t="s">
        <v>2</v>
      </c>
      <c r="F12" s="115" t="s">
        <v>23</v>
      </c>
      <c r="G12" s="115" t="s">
        <v>18</v>
      </c>
      <c r="H12" s="116" t="s">
        <v>76</v>
      </c>
      <c r="I12" s="124" t="s">
        <v>77</v>
      </c>
    </row>
    <row r="13" spans="2:9" x14ac:dyDescent="0.25">
      <c r="B13" s="126" t="s">
        <v>68</v>
      </c>
      <c r="C13" s="13">
        <v>20</v>
      </c>
      <c r="D13" s="8">
        <v>1</v>
      </c>
      <c r="E13" s="8" t="s">
        <v>21</v>
      </c>
      <c r="F13" s="8">
        <f>C13*D13</f>
        <v>20</v>
      </c>
      <c r="G13" s="36">
        <v>100</v>
      </c>
      <c r="H13" s="37">
        <f>F13*G13</f>
        <v>2000</v>
      </c>
      <c r="I13" s="127">
        <f>H13/$C$8</f>
        <v>100</v>
      </c>
    </row>
    <row r="14" spans="2:9" x14ac:dyDescent="0.25">
      <c r="B14" s="126" t="s">
        <v>71</v>
      </c>
      <c r="C14" s="13">
        <v>20</v>
      </c>
      <c r="D14" s="8">
        <v>50</v>
      </c>
      <c r="E14" s="8" t="s">
        <v>26</v>
      </c>
      <c r="F14" s="8">
        <f>C14*D14</f>
        <v>1000</v>
      </c>
      <c r="G14" s="36">
        <v>3.5</v>
      </c>
      <c r="H14" s="37">
        <f t="shared" ref="H14:H18" si="0">F14*G14</f>
        <v>3500</v>
      </c>
      <c r="I14" s="127">
        <f t="shared" ref="I14:I21" si="1">H14/$C$8</f>
        <v>175</v>
      </c>
    </row>
    <row r="15" spans="2:9" x14ac:dyDescent="0.25">
      <c r="B15" s="126" t="s">
        <v>72</v>
      </c>
      <c r="C15" s="13">
        <v>20</v>
      </c>
      <c r="D15" s="8">
        <v>150</v>
      </c>
      <c r="E15" s="8" t="s">
        <v>26</v>
      </c>
      <c r="F15" s="8">
        <f>C15*D15</f>
        <v>3000</v>
      </c>
      <c r="G15" s="36">
        <v>0.2</v>
      </c>
      <c r="H15" s="37">
        <f>F15*G15</f>
        <v>600</v>
      </c>
      <c r="I15" s="127">
        <f t="shared" si="1"/>
        <v>30</v>
      </c>
    </row>
    <row r="16" spans="2:9" x14ac:dyDescent="0.25">
      <c r="B16" s="126" t="s">
        <v>69</v>
      </c>
      <c r="C16" s="13">
        <v>20</v>
      </c>
      <c r="D16" s="8"/>
      <c r="E16" s="8"/>
      <c r="F16" s="8">
        <v>1</v>
      </c>
      <c r="G16" s="36">
        <v>100</v>
      </c>
      <c r="H16" s="37">
        <f t="shared" si="0"/>
        <v>100</v>
      </c>
      <c r="I16" s="127">
        <f t="shared" si="1"/>
        <v>5</v>
      </c>
    </row>
    <row r="17" spans="2:9" x14ac:dyDescent="0.25">
      <c r="B17" s="126" t="s">
        <v>70</v>
      </c>
      <c r="C17" s="13">
        <v>20</v>
      </c>
      <c r="D17" s="8">
        <v>13.5</v>
      </c>
      <c r="E17" s="8" t="s">
        <v>35</v>
      </c>
      <c r="F17" s="8">
        <f>D17*C17</f>
        <v>270</v>
      </c>
      <c r="G17" s="36">
        <v>12</v>
      </c>
      <c r="H17" s="37">
        <f t="shared" si="0"/>
        <v>3240</v>
      </c>
      <c r="I17" s="127">
        <f t="shared" si="1"/>
        <v>162</v>
      </c>
    </row>
    <row r="18" spans="2:9" x14ac:dyDescent="0.25">
      <c r="B18" s="126" t="s">
        <v>81</v>
      </c>
      <c r="C18" s="13">
        <v>20</v>
      </c>
      <c r="D18" s="8"/>
      <c r="E18" s="8" t="s">
        <v>35</v>
      </c>
      <c r="F18" s="8">
        <v>50</v>
      </c>
      <c r="G18" s="36">
        <v>60</v>
      </c>
      <c r="H18" s="37">
        <f t="shared" si="0"/>
        <v>3000</v>
      </c>
      <c r="I18" s="127">
        <f t="shared" si="1"/>
        <v>150</v>
      </c>
    </row>
    <row r="19" spans="2:9" x14ac:dyDescent="0.25">
      <c r="B19" s="126" t="s">
        <v>58</v>
      </c>
      <c r="C19" s="13">
        <v>20</v>
      </c>
      <c r="D19" s="8">
        <v>1</v>
      </c>
      <c r="E19" s="8"/>
      <c r="F19" s="8">
        <f>D19*C19</f>
        <v>20</v>
      </c>
      <c r="G19" s="36">
        <v>225</v>
      </c>
      <c r="H19" s="37">
        <f t="shared" ref="H19:H20" si="2">F19*G19</f>
        <v>4500</v>
      </c>
      <c r="I19" s="127">
        <f t="shared" si="1"/>
        <v>225</v>
      </c>
    </row>
    <row r="20" spans="2:9" x14ac:dyDescent="0.25">
      <c r="B20" s="205" t="s">
        <v>83</v>
      </c>
      <c r="C20" s="206"/>
      <c r="D20" s="207"/>
      <c r="E20" s="207"/>
      <c r="F20" s="207">
        <v>1</v>
      </c>
      <c r="G20" s="44">
        <f>'PORK_FIXED COST'!N26</f>
        <v>60</v>
      </c>
      <c r="H20" s="37">
        <f t="shared" si="2"/>
        <v>60</v>
      </c>
      <c r="I20" s="127">
        <f t="shared" si="1"/>
        <v>3</v>
      </c>
    </row>
    <row r="21" spans="2:9" x14ac:dyDescent="0.25">
      <c r="B21" s="205" t="s">
        <v>82</v>
      </c>
      <c r="C21" s="206"/>
      <c r="D21" s="207"/>
      <c r="E21" s="207"/>
      <c r="F21" s="207"/>
      <c r="G21" s="44">
        <v>0.05</v>
      </c>
      <c r="H21" s="45">
        <f>SUM(H13:H20)*G21</f>
        <v>850</v>
      </c>
      <c r="I21" s="208">
        <f t="shared" si="1"/>
        <v>42.5</v>
      </c>
    </row>
    <row r="22" spans="2:9" ht="15.75" thickBot="1" x14ac:dyDescent="0.3">
      <c r="B22" s="122" t="s">
        <v>52</v>
      </c>
      <c r="C22" s="60"/>
      <c r="D22" s="60"/>
      <c r="E22" s="60"/>
      <c r="F22" s="60"/>
      <c r="G22" s="209"/>
      <c r="H22" s="210">
        <f>SUM(H13:H21)</f>
        <v>17850</v>
      </c>
      <c r="I22" s="210">
        <f>SUM(I13:I21)</f>
        <v>892.5</v>
      </c>
    </row>
    <row r="23" spans="2:9" ht="15.75" thickBot="1" x14ac:dyDescent="0.3">
      <c r="B23" s="4"/>
      <c r="C23" s="4"/>
      <c r="D23" s="4"/>
      <c r="E23" s="4"/>
      <c r="F23" s="4"/>
      <c r="G23" s="6"/>
      <c r="H23" s="4"/>
      <c r="I23" s="4"/>
    </row>
    <row r="24" spans="2:9" x14ac:dyDescent="0.25">
      <c r="B24" s="231" t="s">
        <v>45</v>
      </c>
      <c r="C24" s="232"/>
      <c r="D24" s="232"/>
      <c r="E24" s="232"/>
      <c r="F24" s="232"/>
      <c r="G24" s="232"/>
      <c r="H24" s="232"/>
      <c r="I24" s="233"/>
    </row>
    <row r="25" spans="2:9" x14ac:dyDescent="0.25">
      <c r="B25" s="132" t="s">
        <v>0</v>
      </c>
      <c r="C25" s="133"/>
      <c r="D25" s="133"/>
      <c r="E25" s="133"/>
      <c r="F25" s="133"/>
      <c r="G25" s="133"/>
      <c r="H25" s="133" t="s">
        <v>76</v>
      </c>
      <c r="I25" s="134" t="s">
        <v>77</v>
      </c>
    </row>
    <row r="26" spans="2:9" x14ac:dyDescent="0.25">
      <c r="B26" s="212" t="s">
        <v>44</v>
      </c>
      <c r="C26" s="5"/>
      <c r="D26" s="5"/>
      <c r="E26" s="5"/>
      <c r="F26" s="5"/>
      <c r="G26" s="5"/>
      <c r="H26" s="37">
        <f>'PORK_FIXED COST'!N15</f>
        <v>271.25</v>
      </c>
      <c r="I26" s="127">
        <f>H26/$C$8</f>
        <v>13.5625</v>
      </c>
    </row>
    <row r="27" spans="2:9" ht="15.75" thickBot="1" x14ac:dyDescent="0.3">
      <c r="B27" s="213" t="s">
        <v>4</v>
      </c>
      <c r="C27" s="140"/>
      <c r="D27" s="140"/>
      <c r="E27" s="140"/>
      <c r="F27" s="140"/>
      <c r="G27" s="140"/>
      <c r="H27" s="45">
        <f>'PORK_FIXED COST'!N24</f>
        <v>1050</v>
      </c>
      <c r="I27" s="127">
        <f>H27/$C$8</f>
        <v>52.5</v>
      </c>
    </row>
    <row r="28" spans="2:9" ht="15.75" thickBot="1" x14ac:dyDescent="0.3">
      <c r="B28" s="144" t="s">
        <v>48</v>
      </c>
      <c r="C28" s="145"/>
      <c r="D28" s="145"/>
      <c r="E28" s="145"/>
      <c r="F28" s="145"/>
      <c r="G28" s="145"/>
      <c r="H28" s="146">
        <f>SUM(H26:H27)</f>
        <v>1321.25</v>
      </c>
      <c r="I28" s="147">
        <f>SUM(I26:I27)</f>
        <v>66.0625</v>
      </c>
    </row>
    <row r="29" spans="2:9" ht="15.75" thickBot="1" x14ac:dyDescent="0.3">
      <c r="B29" s="141" t="s">
        <v>49</v>
      </c>
      <c r="C29" s="107"/>
      <c r="D29" s="107"/>
      <c r="E29" s="107"/>
      <c r="F29" s="107"/>
      <c r="G29" s="107"/>
      <c r="H29" s="142">
        <f>SUM(H22+H28)</f>
        <v>19171.25</v>
      </c>
      <c r="I29" s="143">
        <f>SUM(I22+I28)</f>
        <v>958.5625</v>
      </c>
    </row>
    <row r="30" spans="2:9" ht="15.75" thickBot="1" x14ac:dyDescent="0.3">
      <c r="B30" s="108"/>
      <c r="C30" s="17"/>
      <c r="D30" s="17"/>
      <c r="E30" s="17"/>
      <c r="F30" s="17"/>
      <c r="G30" s="17"/>
      <c r="H30" s="18"/>
      <c r="I30" s="17"/>
    </row>
    <row r="31" spans="2:9" x14ac:dyDescent="0.25">
      <c r="B31" s="119" t="s">
        <v>53</v>
      </c>
      <c r="C31" s="135"/>
      <c r="D31" s="135"/>
      <c r="E31" s="135"/>
      <c r="F31" s="135"/>
      <c r="G31" s="135"/>
      <c r="H31" s="136"/>
      <c r="I31" s="137"/>
    </row>
    <row r="32" spans="2:9" x14ac:dyDescent="0.25">
      <c r="B32" s="132" t="s">
        <v>0</v>
      </c>
      <c r="C32" s="138"/>
      <c r="D32" s="138"/>
      <c r="E32" s="138"/>
      <c r="F32" s="138"/>
      <c r="G32" s="138"/>
      <c r="H32" s="114" t="s">
        <v>76</v>
      </c>
      <c r="I32" s="139" t="s">
        <v>77</v>
      </c>
    </row>
    <row r="33" spans="2:9" x14ac:dyDescent="0.25">
      <c r="B33" s="125" t="s">
        <v>50</v>
      </c>
      <c r="C33" s="14"/>
      <c r="D33" s="14"/>
      <c r="E33" s="14"/>
      <c r="F33" s="14"/>
      <c r="G33" s="14"/>
      <c r="H33" s="121">
        <f>H9-H22</f>
        <v>850</v>
      </c>
      <c r="I33" s="128">
        <f>I9-I22</f>
        <v>42.5</v>
      </c>
    </row>
    <row r="34" spans="2:9" x14ac:dyDescent="0.25">
      <c r="B34" s="125" t="s">
        <v>73</v>
      </c>
      <c r="C34" s="14"/>
      <c r="D34" s="14"/>
      <c r="E34" s="14"/>
      <c r="F34" s="14"/>
      <c r="G34" s="14"/>
      <c r="H34" s="121">
        <f>H9-H28</f>
        <v>17378.75</v>
      </c>
      <c r="I34" s="128">
        <f>I9-I28</f>
        <v>868.9375</v>
      </c>
    </row>
    <row r="35" spans="2:9" ht="15.75" thickBot="1" x14ac:dyDescent="0.3">
      <c r="B35" s="129" t="s">
        <v>74</v>
      </c>
      <c r="C35" s="16"/>
      <c r="D35" s="16"/>
      <c r="E35" s="16"/>
      <c r="F35" s="16"/>
      <c r="G35" s="16"/>
      <c r="H35" s="130">
        <f>H9-H29</f>
        <v>-471.25</v>
      </c>
      <c r="I35" s="131">
        <f>I9-I29</f>
        <v>-23.5625</v>
      </c>
    </row>
    <row r="37" spans="2:9" x14ac:dyDescent="0.25">
      <c r="B37" s="19"/>
    </row>
    <row r="38" spans="2:9" x14ac:dyDescent="0.25">
      <c r="B38" s="19"/>
      <c r="C38" s="19"/>
      <c r="D38" s="19"/>
      <c r="E38" s="19"/>
      <c r="F38" s="19"/>
      <c r="G38" s="20"/>
      <c r="H38" s="20"/>
      <c r="I38" s="20"/>
    </row>
    <row r="39" spans="2:9" x14ac:dyDescent="0.25">
      <c r="B39" s="19"/>
      <c r="C39" s="19"/>
      <c r="D39" s="19"/>
      <c r="E39" s="19"/>
      <c r="F39" s="19"/>
      <c r="G39" s="20"/>
      <c r="H39" s="20"/>
      <c r="I39" s="20"/>
    </row>
  </sheetData>
  <mergeCells count="4">
    <mergeCell ref="B10:H10"/>
    <mergeCell ref="B2:I2"/>
    <mergeCell ref="B3:I3"/>
    <mergeCell ref="B24:I24"/>
  </mergeCells>
  <conditionalFormatting sqref="H33:I35">
    <cfRule type="cellIs" dxfId="5" priority="2" operator="lessThan">
      <formula>0</formula>
    </cfRule>
    <cfRule type="cellIs" priority="3" operator="lessThanOrEqual">
      <formula>0</formula>
    </cfRule>
    <cfRule type="cellIs" dxfId="4" priority="4" operator="greaterThan">
      <formula>0</formula>
    </cfRule>
  </conditionalFormatting>
  <conditionalFormatting sqref="H38">
    <cfRule type="cellIs" dxfId="3" priority="1" operator="greater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workbookViewId="0">
      <selection activeCell="S20" sqref="S20"/>
    </sheetView>
  </sheetViews>
  <sheetFormatPr defaultRowHeight="15" x14ac:dyDescent="0.25"/>
  <cols>
    <col min="1" max="2" width="9.140625" style="67"/>
    <col min="3" max="3" width="14.140625" style="67" bestFit="1" customWidth="1"/>
    <col min="4" max="4" width="12.7109375" style="67" bestFit="1" customWidth="1"/>
    <col min="5" max="7" width="13.5703125" style="67" bestFit="1" customWidth="1"/>
    <col min="8" max="8" width="14.28515625" style="67" bestFit="1" customWidth="1"/>
    <col min="9" max="9" width="14.28515625" style="67" customWidth="1"/>
    <col min="10" max="10" width="14.28515625" style="67" bestFit="1" customWidth="1"/>
    <col min="11" max="11" width="14.28515625" style="67" customWidth="1"/>
    <col min="12" max="16384" width="9.140625" style="67"/>
  </cols>
  <sheetData>
    <row r="1" spans="2:11" ht="15.75" thickBot="1" x14ac:dyDescent="0.3"/>
    <row r="2" spans="2:11" ht="19.5" thickBot="1" x14ac:dyDescent="0.35">
      <c r="B2" s="234" t="s">
        <v>75</v>
      </c>
      <c r="C2" s="226"/>
      <c r="D2" s="226"/>
      <c r="E2" s="226"/>
      <c r="F2" s="226"/>
      <c r="G2" s="226"/>
      <c r="H2" s="226"/>
      <c r="I2" s="226"/>
      <c r="J2" s="226"/>
      <c r="K2" s="227"/>
    </row>
    <row r="3" spans="2:11" ht="19.5" thickBot="1" x14ac:dyDescent="0.35">
      <c r="B3" s="235" t="s">
        <v>36</v>
      </c>
      <c r="C3" s="236"/>
      <c r="D3" s="236"/>
      <c r="E3" s="236"/>
      <c r="F3" s="236"/>
      <c r="G3" s="236"/>
      <c r="H3" s="236"/>
      <c r="I3" s="236"/>
      <c r="J3" s="236"/>
      <c r="K3" s="237"/>
    </row>
    <row r="4" spans="2:11" ht="16.5" thickBot="1" x14ac:dyDescent="0.3">
      <c r="B4" s="238" t="s">
        <v>37</v>
      </c>
      <c r="C4" s="239"/>
      <c r="D4" s="239"/>
      <c r="E4" s="239"/>
      <c r="F4" s="239"/>
      <c r="G4" s="239"/>
      <c r="H4" s="239"/>
      <c r="I4" s="239"/>
      <c r="J4" s="239"/>
      <c r="K4" s="240"/>
    </row>
    <row r="5" spans="2:11" ht="16.5" thickBot="1" x14ac:dyDescent="0.3">
      <c r="B5" s="241" t="s">
        <v>78</v>
      </c>
      <c r="C5" s="242"/>
      <c r="D5" s="242"/>
      <c r="E5" s="242"/>
      <c r="F5" s="242"/>
      <c r="G5" s="242"/>
      <c r="H5" s="242"/>
      <c r="I5" s="242"/>
      <c r="J5" s="242"/>
      <c r="K5" s="243"/>
    </row>
    <row r="6" spans="2:11" ht="15.75" x14ac:dyDescent="0.25">
      <c r="B6" s="68"/>
      <c r="C6" s="69"/>
      <c r="D6" s="70"/>
      <c r="E6" s="244" t="s">
        <v>38</v>
      </c>
      <c r="F6" s="245"/>
      <c r="G6" s="246"/>
      <c r="H6" s="71"/>
      <c r="I6" s="244" t="s">
        <v>39</v>
      </c>
      <c r="J6" s="245"/>
      <c r="K6" s="247"/>
    </row>
    <row r="7" spans="2:11" x14ac:dyDescent="0.25">
      <c r="B7" s="68"/>
      <c r="C7" s="69"/>
      <c r="D7" s="70"/>
      <c r="E7" s="72">
        <v>0.5</v>
      </c>
      <c r="F7" s="73">
        <v>0.25</v>
      </c>
      <c r="G7" s="73">
        <v>0.1</v>
      </c>
      <c r="H7" s="74" t="s">
        <v>56</v>
      </c>
      <c r="I7" s="73">
        <v>0.1</v>
      </c>
      <c r="J7" s="73">
        <v>0.25</v>
      </c>
      <c r="K7" s="75">
        <v>0.5</v>
      </c>
    </row>
    <row r="8" spans="2:11" x14ac:dyDescent="0.25">
      <c r="B8" s="76"/>
      <c r="C8" s="77"/>
      <c r="D8" s="78"/>
      <c r="E8" s="79">
        <f>ROUND((H8*(1-E7)),2)</f>
        <v>2.75</v>
      </c>
      <c r="F8" s="80">
        <f>ROUND((H8*(1-F7)),2)</f>
        <v>4.13</v>
      </c>
      <c r="G8" s="80">
        <f>ROUND((H8*(1-G7)),2)</f>
        <v>4.95</v>
      </c>
      <c r="H8" s="81">
        <f>'PORK_ENTERPRISE BUDGET'!G8</f>
        <v>5.5</v>
      </c>
      <c r="I8" s="80">
        <f>ROUND(($H$8*(1+I$7)),2)</f>
        <v>6.05</v>
      </c>
      <c r="J8" s="80">
        <f t="shared" ref="J8:K8" si="0">ROUND(($H$8*(1+J$7)),2)</f>
        <v>6.88</v>
      </c>
      <c r="K8" s="82">
        <f t="shared" si="0"/>
        <v>8.25</v>
      </c>
    </row>
    <row r="9" spans="2:11" x14ac:dyDescent="0.25">
      <c r="B9" s="252" t="s">
        <v>40</v>
      </c>
      <c r="C9" s="83">
        <v>0.5</v>
      </c>
      <c r="D9" s="84">
        <f>ROUND($D$12*(1-$C9),2)</f>
        <v>1700</v>
      </c>
      <c r="E9" s="85">
        <f>($D9*E$8)-'PORK_ENTERPRISE BUDGET'!$H$29</f>
        <v>-14496.25</v>
      </c>
      <c r="F9" s="85">
        <f>($D9*F$8)-'PORK_ENTERPRISE BUDGET'!$H$29</f>
        <v>-12150.25</v>
      </c>
      <c r="G9" s="85">
        <f>($D9*G$8)-'PORK_ENTERPRISE BUDGET'!$H$29</f>
        <v>-10756.25</v>
      </c>
      <c r="H9" s="85">
        <f>($D9*H$8)-'PORK_ENTERPRISE BUDGET'!$H$29</f>
        <v>-9821.25</v>
      </c>
      <c r="I9" s="85">
        <f>($D9*I$8)-'PORK_ENTERPRISE BUDGET'!$H$29</f>
        <v>-8886.25</v>
      </c>
      <c r="J9" s="85">
        <f>($D9*J$8)-'PORK_ENTERPRISE BUDGET'!$H$29</f>
        <v>-7475.25</v>
      </c>
      <c r="K9" s="86">
        <f>($D9*K$8)-'PORK_ENTERPRISE BUDGET'!$H$29</f>
        <v>-5146.25</v>
      </c>
    </row>
    <row r="10" spans="2:11" x14ac:dyDescent="0.25">
      <c r="B10" s="253"/>
      <c r="C10" s="87">
        <v>0.25</v>
      </c>
      <c r="D10" s="88">
        <f t="shared" ref="D10" si="1">ROUND($D$12*(1-$C10),2)</f>
        <v>2550</v>
      </c>
      <c r="E10" s="85">
        <f>($D10*E$8)-'PORK_ENTERPRISE BUDGET'!$H$29</f>
        <v>-12158.75</v>
      </c>
      <c r="F10" s="85">
        <f>($D10*F$8)-'PORK_ENTERPRISE BUDGET'!$H$29</f>
        <v>-8639.75</v>
      </c>
      <c r="G10" s="85">
        <f>($D10*G$8)-'PORK_ENTERPRISE BUDGET'!$H$29</f>
        <v>-6548.75</v>
      </c>
      <c r="H10" s="85">
        <f>($D10*H$8)-'PORK_ENTERPRISE BUDGET'!$H$29</f>
        <v>-5146.25</v>
      </c>
      <c r="I10" s="85">
        <f>($D10*I$8)-'PORK_ENTERPRISE BUDGET'!$H$29</f>
        <v>-3743.75</v>
      </c>
      <c r="J10" s="85">
        <f>($D10*J$8)-'PORK_ENTERPRISE BUDGET'!$H$29</f>
        <v>-1627.25</v>
      </c>
      <c r="K10" s="86">
        <f>($D10*K$8)-'PORK_ENTERPRISE BUDGET'!$H$29</f>
        <v>1866.25</v>
      </c>
    </row>
    <row r="11" spans="2:11" x14ac:dyDescent="0.25">
      <c r="B11" s="254"/>
      <c r="C11" s="87">
        <v>0.1</v>
      </c>
      <c r="D11" s="88">
        <f>ROUND($D$12*(1-$C11),2)</f>
        <v>3060</v>
      </c>
      <c r="E11" s="85">
        <f>($D11*E$8)-'PORK_ENTERPRISE BUDGET'!$H$29</f>
        <v>-10756.25</v>
      </c>
      <c r="F11" s="85">
        <f>($D11*F$8)-'PORK_ENTERPRISE BUDGET'!$H$29</f>
        <v>-6533.4500000000007</v>
      </c>
      <c r="G11" s="85">
        <f>($D11*G$8)-'PORK_ENTERPRISE BUDGET'!$H$29</f>
        <v>-4024.25</v>
      </c>
      <c r="H11" s="85">
        <f>($D11*H$8)-'PORK_ENTERPRISE BUDGET'!$H$29</f>
        <v>-2341.25</v>
      </c>
      <c r="I11" s="85">
        <f>($D11*I$8)-'PORK_ENTERPRISE BUDGET'!$H$29</f>
        <v>-658.25</v>
      </c>
      <c r="J11" s="85">
        <f>($D11*J$8)-'PORK_ENTERPRISE BUDGET'!$H$29</f>
        <v>1881.5499999999993</v>
      </c>
      <c r="K11" s="86">
        <f>($D11*K$8)-'PORK_ENTERPRISE BUDGET'!$H$29</f>
        <v>6073.75</v>
      </c>
    </row>
    <row r="12" spans="2:11" x14ac:dyDescent="0.25">
      <c r="B12" s="89"/>
      <c r="C12" s="90" t="s">
        <v>55</v>
      </c>
      <c r="D12" s="91">
        <f>'PORK_ENTERPRISE BUDGET'!F8</f>
        <v>3400</v>
      </c>
      <c r="E12" s="85">
        <f>($D12*E$8)-'PORK_ENTERPRISE BUDGET'!$H$29</f>
        <v>-9821.25</v>
      </c>
      <c r="F12" s="85">
        <f>($D12*F$8)-'PORK_ENTERPRISE BUDGET'!$H$29</f>
        <v>-5129.25</v>
      </c>
      <c r="G12" s="85">
        <f>($D12*G$8)-'PORK_ENTERPRISE BUDGET'!$H$29</f>
        <v>-2341.25</v>
      </c>
      <c r="H12" s="85">
        <f>($D12*H$8)-'PORK_ENTERPRISE BUDGET'!$H$29</f>
        <v>-471.25</v>
      </c>
      <c r="I12" s="85">
        <f>($D12*I$8)-'PORK_ENTERPRISE BUDGET'!$H$29</f>
        <v>1398.75</v>
      </c>
      <c r="J12" s="85">
        <f>($D12*J$8)-'PORK_ENTERPRISE BUDGET'!$H$29</f>
        <v>4220.75</v>
      </c>
      <c r="K12" s="86">
        <f>($D12*K$8)-'PORK_ENTERPRISE BUDGET'!$H$29</f>
        <v>8878.75</v>
      </c>
    </row>
    <row r="13" spans="2:11" x14ac:dyDescent="0.25">
      <c r="B13" s="248" t="s">
        <v>41</v>
      </c>
      <c r="C13" s="73">
        <v>0.1</v>
      </c>
      <c r="D13" s="88">
        <f>ROUND($D$12*(1+$C13),2)</f>
        <v>3740</v>
      </c>
      <c r="E13" s="85">
        <f>($D13*E$8)-'PORK_ENTERPRISE BUDGET'!$H$29</f>
        <v>-8886.25</v>
      </c>
      <c r="F13" s="85">
        <f>($D13*F$8)-'PORK_ENTERPRISE BUDGET'!$H$29</f>
        <v>-3725.0500000000011</v>
      </c>
      <c r="G13" s="85">
        <f>($D13*G$8)-'PORK_ENTERPRISE BUDGET'!$H$29</f>
        <v>-658.25</v>
      </c>
      <c r="H13" s="85">
        <f>($D13*H$8)-'PORK_ENTERPRISE BUDGET'!$H$29</f>
        <v>1398.75</v>
      </c>
      <c r="I13" s="85">
        <f>($D13*I$8)-'PORK_ENTERPRISE BUDGET'!$H$29</f>
        <v>3455.75</v>
      </c>
      <c r="J13" s="85">
        <f>($D13*J$8)-'PORK_ENTERPRISE BUDGET'!$H$29</f>
        <v>6559.9500000000007</v>
      </c>
      <c r="K13" s="86">
        <f>($D13*K$8)-'PORK_ENTERPRISE BUDGET'!$H$29</f>
        <v>11683.75</v>
      </c>
    </row>
    <row r="14" spans="2:11" x14ac:dyDescent="0.25">
      <c r="B14" s="249"/>
      <c r="C14" s="73">
        <v>0.25</v>
      </c>
      <c r="D14" s="88">
        <f>ROUND($D$12*(1+$C14),2)</f>
        <v>4250</v>
      </c>
      <c r="E14" s="85">
        <f>($D14*E$8)-'PORK_ENTERPRISE BUDGET'!$H$29</f>
        <v>-7483.75</v>
      </c>
      <c r="F14" s="85">
        <f>($D14*F$8)-'PORK_ENTERPRISE BUDGET'!$H$29</f>
        <v>-1618.75</v>
      </c>
      <c r="G14" s="85">
        <f>($D14*G$8)-'PORK_ENTERPRISE BUDGET'!$H$29</f>
        <v>1866.25</v>
      </c>
      <c r="H14" s="85">
        <f>($D14*H$8)-'PORK_ENTERPRISE BUDGET'!$H$29</f>
        <v>4203.75</v>
      </c>
      <c r="I14" s="85">
        <f>($D14*I$8)-'PORK_ENTERPRISE BUDGET'!$H$29</f>
        <v>6541.25</v>
      </c>
      <c r="J14" s="85">
        <f>($D14*J$8)-'PORK_ENTERPRISE BUDGET'!$H$29</f>
        <v>10068.75</v>
      </c>
      <c r="K14" s="86">
        <f>($D14*K$8)-'PORK_ENTERPRISE BUDGET'!$H$29</f>
        <v>15891.25</v>
      </c>
    </row>
    <row r="15" spans="2:11" ht="15.75" thickBot="1" x14ac:dyDescent="0.3">
      <c r="B15" s="251"/>
      <c r="C15" s="92">
        <v>0.5</v>
      </c>
      <c r="D15" s="93">
        <f>ROUND($D$12*(1+$C15),2)</f>
        <v>5100</v>
      </c>
      <c r="E15" s="94">
        <f>($D15*E$8)-'PORK_ENTERPRISE BUDGET'!$H$29</f>
        <v>-5146.25</v>
      </c>
      <c r="F15" s="94">
        <f>($D15*F$8)-'PORK_ENTERPRISE BUDGET'!$H$29</f>
        <v>1891.75</v>
      </c>
      <c r="G15" s="94">
        <f>($D15*G$8)-'PORK_ENTERPRISE BUDGET'!$H$29</f>
        <v>6073.75</v>
      </c>
      <c r="H15" s="94">
        <f>($D15*H$8)-'PORK_ENTERPRISE BUDGET'!$H$29</f>
        <v>8878.75</v>
      </c>
      <c r="I15" s="94">
        <f>($D15*I$8)-'PORK_ENTERPRISE BUDGET'!$H$29</f>
        <v>11683.75</v>
      </c>
      <c r="J15" s="94">
        <f>($D15*J$8)-'PORK_ENTERPRISE BUDGET'!$H$29</f>
        <v>15916.75</v>
      </c>
      <c r="K15" s="95">
        <f>($D15*K$8)-'PORK_ENTERPRISE BUDGET'!$H$29</f>
        <v>22903.75</v>
      </c>
    </row>
    <row r="18" spans="2:11" ht="15.75" thickBot="1" x14ac:dyDescent="0.3">
      <c r="J18" s="96"/>
      <c r="K18" s="96"/>
    </row>
    <row r="19" spans="2:11" ht="19.5" thickBot="1" x14ac:dyDescent="0.35">
      <c r="B19" s="234" t="s">
        <v>80</v>
      </c>
      <c r="C19" s="226"/>
      <c r="D19" s="226"/>
      <c r="E19" s="226"/>
      <c r="F19" s="226"/>
      <c r="G19" s="226"/>
      <c r="H19" s="226"/>
      <c r="I19" s="226"/>
      <c r="J19" s="226"/>
      <c r="K19" s="227"/>
    </row>
    <row r="20" spans="2:11" ht="19.5" thickBot="1" x14ac:dyDescent="0.35">
      <c r="B20" s="235" t="s">
        <v>42</v>
      </c>
      <c r="C20" s="236"/>
      <c r="D20" s="236"/>
      <c r="E20" s="236"/>
      <c r="F20" s="236"/>
      <c r="G20" s="236"/>
      <c r="H20" s="236"/>
      <c r="I20" s="236"/>
      <c r="J20" s="236"/>
      <c r="K20" s="237"/>
    </row>
    <row r="21" spans="2:11" ht="16.5" thickBot="1" x14ac:dyDescent="0.3">
      <c r="B21" s="238" t="s">
        <v>43</v>
      </c>
      <c r="C21" s="239"/>
      <c r="D21" s="239"/>
      <c r="E21" s="239"/>
      <c r="F21" s="239"/>
      <c r="G21" s="239"/>
      <c r="H21" s="239"/>
      <c r="I21" s="239"/>
      <c r="J21" s="239"/>
      <c r="K21" s="240"/>
    </row>
    <row r="22" spans="2:11" ht="16.5" thickBot="1" x14ac:dyDescent="0.3">
      <c r="B22" s="241" t="s">
        <v>79</v>
      </c>
      <c r="C22" s="242"/>
      <c r="D22" s="242"/>
      <c r="E22" s="242"/>
      <c r="F22" s="242"/>
      <c r="G22" s="242"/>
      <c r="H22" s="242"/>
      <c r="I22" s="242"/>
      <c r="J22" s="242"/>
      <c r="K22" s="243"/>
    </row>
    <row r="23" spans="2:11" ht="15.75" x14ac:dyDescent="0.25">
      <c r="B23" s="68"/>
      <c r="C23" s="69"/>
      <c r="D23" s="97"/>
      <c r="E23" s="244" t="s">
        <v>38</v>
      </c>
      <c r="F23" s="245"/>
      <c r="G23" s="246"/>
      <c r="H23" s="71"/>
      <c r="I23" s="244" t="s">
        <v>39</v>
      </c>
      <c r="J23" s="245"/>
      <c r="K23" s="247"/>
    </row>
    <row r="24" spans="2:11" x14ac:dyDescent="0.25">
      <c r="B24" s="68"/>
      <c r="C24" s="69"/>
      <c r="D24" s="69"/>
      <c r="E24" s="73">
        <v>0.5</v>
      </c>
      <c r="F24" s="73">
        <v>0.25</v>
      </c>
      <c r="G24" s="73">
        <v>0.1</v>
      </c>
      <c r="H24" s="74" t="s">
        <v>56</v>
      </c>
      <c r="I24" s="73">
        <v>0.1</v>
      </c>
      <c r="J24" s="73">
        <v>0.25</v>
      </c>
      <c r="K24" s="75">
        <v>0.5</v>
      </c>
    </row>
    <row r="25" spans="2:11" x14ac:dyDescent="0.25">
      <c r="B25" s="68"/>
      <c r="C25" s="69"/>
      <c r="D25" s="78"/>
      <c r="E25" s="79">
        <f>ROUND(($H$25*(1-E24)),2)</f>
        <v>2.75</v>
      </c>
      <c r="F25" s="80">
        <f t="shared" ref="F25:G25" si="2">ROUND(($H$25*(1-F24)),2)</f>
        <v>4.13</v>
      </c>
      <c r="G25" s="80">
        <f t="shared" si="2"/>
        <v>4.95</v>
      </c>
      <c r="H25" s="81">
        <f>'PORK_ENTERPRISE BUDGET'!G8</f>
        <v>5.5</v>
      </c>
      <c r="I25" s="80">
        <f>ROUND(($H$25*(1+I$24)),2)</f>
        <v>6.05</v>
      </c>
      <c r="J25" s="80">
        <f t="shared" ref="J25:K25" si="3">ROUND(($H$25*(1+J$24)),2)</f>
        <v>6.88</v>
      </c>
      <c r="K25" s="82">
        <f t="shared" si="3"/>
        <v>8.25</v>
      </c>
    </row>
    <row r="26" spans="2:11" x14ac:dyDescent="0.25">
      <c r="B26" s="248" t="s">
        <v>40</v>
      </c>
      <c r="C26" s="98">
        <v>0.5</v>
      </c>
      <c r="D26" s="99">
        <f>ROUND(($D$29*(1-$C26)),2)</f>
        <v>9585.6299999999992</v>
      </c>
      <c r="E26" s="100">
        <f>ROUND($D26/E$25,0)</f>
        <v>3486</v>
      </c>
      <c r="F26" s="100">
        <f>ROUND($D26/F$25,0)</f>
        <v>2321</v>
      </c>
      <c r="G26" s="100">
        <f>ROUND($D26/G$25,0)</f>
        <v>1936</v>
      </c>
      <c r="H26" s="100">
        <f t="shared" ref="H26:K32" si="4">ROUND($D26/H$25,0)</f>
        <v>1743</v>
      </c>
      <c r="I26" s="100">
        <f t="shared" si="4"/>
        <v>1584</v>
      </c>
      <c r="J26" s="100">
        <f t="shared" si="4"/>
        <v>1393</v>
      </c>
      <c r="K26" s="101">
        <f t="shared" si="4"/>
        <v>1162</v>
      </c>
    </row>
    <row r="27" spans="2:11" x14ac:dyDescent="0.25">
      <c r="B27" s="249"/>
      <c r="C27" s="73">
        <v>0.25</v>
      </c>
      <c r="D27" s="102">
        <f t="shared" ref="D27:D28" si="5">ROUND(($D$29*(1-$C27)),2)</f>
        <v>14378.44</v>
      </c>
      <c r="E27" s="100">
        <f t="shared" ref="E27:G32" si="6">ROUND($D27/E$25,0)</f>
        <v>5229</v>
      </c>
      <c r="F27" s="100">
        <f t="shared" si="6"/>
        <v>3481</v>
      </c>
      <c r="G27" s="100">
        <f t="shared" si="6"/>
        <v>2905</v>
      </c>
      <c r="H27" s="100">
        <f t="shared" si="4"/>
        <v>2614</v>
      </c>
      <c r="I27" s="100">
        <f t="shared" si="4"/>
        <v>2377</v>
      </c>
      <c r="J27" s="100">
        <f t="shared" si="4"/>
        <v>2090</v>
      </c>
      <c r="K27" s="101">
        <f t="shared" si="4"/>
        <v>1743</v>
      </c>
    </row>
    <row r="28" spans="2:11" x14ac:dyDescent="0.25">
      <c r="B28" s="250"/>
      <c r="C28" s="73">
        <v>0.1</v>
      </c>
      <c r="D28" s="102">
        <f t="shared" si="5"/>
        <v>17254.13</v>
      </c>
      <c r="E28" s="100">
        <f t="shared" si="6"/>
        <v>6274</v>
      </c>
      <c r="F28" s="100">
        <f t="shared" si="6"/>
        <v>4178</v>
      </c>
      <c r="G28" s="100">
        <f t="shared" si="6"/>
        <v>3486</v>
      </c>
      <c r="H28" s="100">
        <f t="shared" si="4"/>
        <v>3137</v>
      </c>
      <c r="I28" s="100">
        <f t="shared" si="4"/>
        <v>2852</v>
      </c>
      <c r="J28" s="100">
        <f t="shared" si="4"/>
        <v>2508</v>
      </c>
      <c r="K28" s="101">
        <f t="shared" si="4"/>
        <v>2091</v>
      </c>
    </row>
    <row r="29" spans="2:11" x14ac:dyDescent="0.25">
      <c r="B29" s="89"/>
      <c r="C29" s="90" t="s">
        <v>11</v>
      </c>
      <c r="D29" s="103">
        <f>'PORK_ENTERPRISE BUDGET'!H29</f>
        <v>19171.25</v>
      </c>
      <c r="E29" s="100">
        <f t="shared" si="6"/>
        <v>6971</v>
      </c>
      <c r="F29" s="100">
        <f t="shared" si="6"/>
        <v>4642</v>
      </c>
      <c r="G29" s="100">
        <f t="shared" si="6"/>
        <v>3873</v>
      </c>
      <c r="H29" s="100">
        <f>ROUND($D29/H$25,0)</f>
        <v>3486</v>
      </c>
      <c r="I29" s="100">
        <f t="shared" si="4"/>
        <v>3169</v>
      </c>
      <c r="J29" s="100">
        <f t="shared" si="4"/>
        <v>2787</v>
      </c>
      <c r="K29" s="101">
        <f t="shared" si="4"/>
        <v>2324</v>
      </c>
    </row>
    <row r="30" spans="2:11" x14ac:dyDescent="0.25">
      <c r="B30" s="248" t="s">
        <v>41</v>
      </c>
      <c r="C30" s="73">
        <v>0.1</v>
      </c>
      <c r="D30" s="102">
        <f>ROUND(($D$29*(1+$C30)),2)</f>
        <v>21088.38</v>
      </c>
      <c r="E30" s="100">
        <f t="shared" si="6"/>
        <v>7669</v>
      </c>
      <c r="F30" s="100">
        <f t="shared" si="6"/>
        <v>5106</v>
      </c>
      <c r="G30" s="100">
        <f t="shared" si="6"/>
        <v>4260</v>
      </c>
      <c r="H30" s="100">
        <f t="shared" si="4"/>
        <v>3834</v>
      </c>
      <c r="I30" s="100">
        <f t="shared" si="4"/>
        <v>3486</v>
      </c>
      <c r="J30" s="100">
        <f t="shared" si="4"/>
        <v>3065</v>
      </c>
      <c r="K30" s="101">
        <f t="shared" si="4"/>
        <v>2556</v>
      </c>
    </row>
    <row r="31" spans="2:11" x14ac:dyDescent="0.25">
      <c r="B31" s="249"/>
      <c r="C31" s="73">
        <v>0.25</v>
      </c>
      <c r="D31" s="102">
        <f>ROUND(($D$29*(1+$C31)),2)</f>
        <v>23964.06</v>
      </c>
      <c r="E31" s="100">
        <f t="shared" si="6"/>
        <v>8714</v>
      </c>
      <c r="F31" s="100">
        <f t="shared" si="6"/>
        <v>5802</v>
      </c>
      <c r="G31" s="100">
        <f t="shared" si="6"/>
        <v>4841</v>
      </c>
      <c r="H31" s="100">
        <f t="shared" si="4"/>
        <v>4357</v>
      </c>
      <c r="I31" s="100">
        <f t="shared" si="4"/>
        <v>3961</v>
      </c>
      <c r="J31" s="100">
        <f t="shared" si="4"/>
        <v>3483</v>
      </c>
      <c r="K31" s="101">
        <f t="shared" si="4"/>
        <v>2905</v>
      </c>
    </row>
    <row r="32" spans="2:11" ht="15.75" thickBot="1" x14ac:dyDescent="0.3">
      <c r="B32" s="251"/>
      <c r="C32" s="92">
        <v>0.5</v>
      </c>
      <c r="D32" s="104">
        <f>ROUND(($D$29*(1+$C32)),2)</f>
        <v>28756.880000000001</v>
      </c>
      <c r="E32" s="105">
        <f t="shared" si="6"/>
        <v>10457</v>
      </c>
      <c r="F32" s="105">
        <f t="shared" si="6"/>
        <v>6963</v>
      </c>
      <c r="G32" s="105">
        <f t="shared" si="6"/>
        <v>5809</v>
      </c>
      <c r="H32" s="105">
        <f t="shared" si="4"/>
        <v>5229</v>
      </c>
      <c r="I32" s="105">
        <f t="shared" si="4"/>
        <v>4753</v>
      </c>
      <c r="J32" s="105">
        <f t="shared" si="4"/>
        <v>4180</v>
      </c>
      <c r="K32" s="106">
        <f t="shared" si="4"/>
        <v>3486</v>
      </c>
    </row>
  </sheetData>
  <mergeCells count="16">
    <mergeCell ref="E23:G23"/>
    <mergeCell ref="I23:K23"/>
    <mergeCell ref="B26:B28"/>
    <mergeCell ref="B30:B32"/>
    <mergeCell ref="B9:B11"/>
    <mergeCell ref="B13:B15"/>
    <mergeCell ref="B19:K19"/>
    <mergeCell ref="B20:K20"/>
    <mergeCell ref="B21:K21"/>
    <mergeCell ref="B22:K22"/>
    <mergeCell ref="B2:K2"/>
    <mergeCell ref="B3:K3"/>
    <mergeCell ref="B4:K4"/>
    <mergeCell ref="B5:K5"/>
    <mergeCell ref="E6:G6"/>
    <mergeCell ref="I6:K6"/>
  </mergeCells>
  <conditionalFormatting sqref="E9:K15">
    <cfRule type="cellIs" dxfId="2" priority="1" operator="greaterThan">
      <formula>0</formula>
    </cfRule>
    <cfRule type="cellIs" dxfId="1" priority="2" operator="lessThan">
      <formula>0</formula>
    </cfRule>
    <cfRule type="cellIs" dxfId="0" priority="3"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vt:lpstr>
      <vt:lpstr>PORK_FIXED COST</vt:lpstr>
      <vt:lpstr>PORK_ENTERPRISE BUDGET</vt:lpstr>
      <vt:lpstr>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Ermias Afeworki</dc:creator>
  <cp:lastModifiedBy>Caroline Chiu</cp:lastModifiedBy>
  <dcterms:created xsi:type="dcterms:W3CDTF">2014-07-25T20:10:12Z</dcterms:created>
  <dcterms:modified xsi:type="dcterms:W3CDTF">2015-06-16T21:19:34Z</dcterms:modified>
</cp:coreProperties>
</file>